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ustomProperty2.bin" ContentType="application/vnd.openxmlformats-officedocument.spreadsheetml.customProperty"/>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compassequity-my.sharepoint.com/personal/btapper_compassdiversified_com/Documents/Desktop/Q3'26/Financial History/"/>
    </mc:Choice>
  </mc:AlternateContent>
  <xr:revisionPtr revIDLastSave="0" documentId="8_{71212B7A-2D0F-4AE6-B11E-17A420689190}" xr6:coauthVersionLast="47" xr6:coauthVersionMax="47" xr10:uidLastSave="{00000000-0000-0000-0000-000000000000}"/>
  <bookViews>
    <workbookView xWindow="-110" yWindow="-110" windowWidth="19420" windowHeight="11500" tabRatio="871" xr2:uid="{A62CC254-2D77-4EF7-9BEC-377228FEE95D}"/>
  </bookViews>
  <sheets>
    <sheet name="Condensed Consolidated" sheetId="1" r:id="rId1"/>
    <sheet name="Corporate" sheetId="2" r:id="rId2"/>
    <sheet name="Current Subsidiaries" sheetId="3" r:id="rId3"/>
    <sheet name="5.11 Tactical" sheetId="11" r:id="rId4"/>
    <sheet name="Arnold Magnetic" sheetId="5" r:id="rId5"/>
    <sheet name="Rimports" sheetId="10" r:id="rId6"/>
    <sheet name="Velocity Outdoor" sheetId="33" r:id="rId7"/>
    <sheet name="Altor Solutions" sheetId="37" r:id="rId8"/>
    <sheet name="BOA Technology" sheetId="50" r:id="rId9"/>
    <sheet name="PrimaLoft" sheetId="62" r:id="rId10"/>
    <sheet name="THP" sheetId="68" r:id="rId11"/>
    <sheet name="2025 EBITDA" sheetId="70" r:id="rId12"/>
    <sheet name="2024 EBITDA" sheetId="69" r:id="rId13"/>
    <sheet name="2023 EBITDA " sheetId="67" r:id="rId14"/>
    <sheet name="2022 EBITDA" sheetId="63" r:id="rId15"/>
    <sheet name="Divested Subsidiaries" sheetId="21" r:id="rId16"/>
    <sheet name="Lugano" sheetId="55" r:id="rId17"/>
    <sheet name="Ergobaby" sheetId="7" r:id="rId18"/>
    <sheet name="Marucci Sports" sheetId="47" r:id="rId19"/>
    <sheet name="Advanced Circuits" sheetId="4" r:id="rId20"/>
    <sheet name="Liberty Safe" sheetId="8" r:id="rId21"/>
    <sheet name="Clean Earth" sheetId="6" r:id="rId22"/>
    <sheet name="Manitoba Harvest" sheetId="9" r:id="rId23"/>
    <sheet name="Tridien" sheetId="22" r:id="rId24"/>
    <sheet name="FOX" sheetId="28" r:id="rId25"/>
    <sheet name="Camelbak" sheetId="25" r:id="rId26"/>
    <sheet name="AFM" sheetId="24" r:id="rId27"/>
    <sheet name="Aeroglide" sheetId="23" r:id="rId28"/>
    <sheet name="Staffmark" sheetId="26" r:id="rId29"/>
    <sheet name="Crosman" sheetId="27" r:id="rId30"/>
    <sheet name="HALO" sheetId="29" r:id="rId31"/>
    <sheet name="Silvue" sheetId="30" r:id="rId32"/>
  </sheets>
  <definedNames>
    <definedName name="_xlnm.Print_Area" localSheetId="14">'2022 EBITDA'!$A$1:$AB$23</definedName>
    <definedName name="_xlnm.Print_Area" localSheetId="13">'2023 EBITDA '!$A$1:$Z$22</definedName>
    <definedName name="_xlnm.Print_Area" localSheetId="12">'2024 EBITDA'!$A$1:$X$22</definedName>
    <definedName name="_xlnm.Print_Area" localSheetId="11">'2025 EBITDA'!$A$1:$X$23</definedName>
    <definedName name="_xlnm.Print_Area" localSheetId="3">'5.11 Tactical'!$B$1:$BM$61</definedName>
    <definedName name="_xlnm.Print_Area" localSheetId="19">'Advanced Circuits'!$A$1:$CY$72</definedName>
    <definedName name="_xlnm.Print_Area" localSheetId="27">Aeroglide!$A$1:$L$60</definedName>
    <definedName name="_xlnm.Print_Area" localSheetId="26">AFM!$A$1:$BB$61</definedName>
    <definedName name="_xlnm.Print_Area" localSheetId="4">'Arnold Magnetic'!$B$1:$CP$61</definedName>
    <definedName name="_xlnm.Print_Area" localSheetId="25">Camelbak!$A$1:$AD$65</definedName>
    <definedName name="_xlnm.Print_Area" localSheetId="21">'Clean Earth'!$A$1:$AL$68</definedName>
    <definedName name="_xlnm.Print_Area" localSheetId="0">'Condensed Consolidated'!$A$1:$AF$49</definedName>
    <definedName name="_xlnm.Print_Area" localSheetId="1">Corporate!$A$1:$DW$49</definedName>
    <definedName name="_xlnm.Print_Area" localSheetId="29">Crosman!$A$1:$E$60</definedName>
    <definedName name="_xlnm.Print_Area" localSheetId="17">Ergobaby!$B$1:$CO$62</definedName>
    <definedName name="_xlnm.Print_Area" localSheetId="24">FOX!$A$1:$AU$64</definedName>
    <definedName name="_xlnm.Print_Area" localSheetId="30">HALO!$A$1:$AJ$65</definedName>
    <definedName name="_xlnm.Print_Area" localSheetId="20">'Liberty Safe'!$A$1:$BU$67</definedName>
    <definedName name="_xlnm.Print_Area" localSheetId="22">'Manitoba Harvest'!$A$1:$S$65</definedName>
    <definedName name="_xlnm.Print_Area" localSheetId="5">Rimports!$B$1:$CD$62</definedName>
    <definedName name="_xlnm.Print_Area" localSheetId="31">Silvue!$A$1:$Q$60</definedName>
    <definedName name="_xlnm.Print_Area" localSheetId="28">Staffmark!$A$1:$AI$67</definedName>
    <definedName name="_xlnm.Print_Area" localSheetId="23">Tridien!$A$1:$BO$58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1" l="1"/>
  <c r="G12" i="1"/>
  <c r="G48" i="2"/>
  <c r="G43" i="2"/>
  <c r="G44" i="2" s="1"/>
  <c r="G39" i="2"/>
  <c r="G55" i="2" s="1"/>
  <c r="C12" i="1"/>
  <c r="D43" i="11"/>
  <c r="D38" i="11"/>
  <c r="D35" i="11"/>
  <c r="D34" i="11"/>
  <c r="D33" i="11"/>
  <c r="D32" i="11"/>
  <c r="D31" i="11"/>
  <c r="D29" i="11"/>
  <c r="D24" i="11"/>
  <c r="D19" i="11"/>
  <c r="D18" i="11"/>
  <c r="D17" i="11"/>
  <c r="E17" i="11"/>
  <c r="G29" i="1"/>
  <c r="B29" i="1" s="1"/>
  <c r="G48" i="1"/>
  <c r="G43" i="1"/>
  <c r="G37" i="1"/>
  <c r="G36" i="1"/>
  <c r="G33" i="1"/>
  <c r="G25" i="1"/>
  <c r="G24" i="1"/>
  <c r="G23" i="1"/>
  <c r="E43" i="68"/>
  <c r="E39" i="68"/>
  <c r="E38" i="68"/>
  <c r="E35" i="68"/>
  <c r="E34" i="68"/>
  <c r="E23" i="68"/>
  <c r="E22" i="68"/>
  <c r="E21" i="68"/>
  <c r="E20" i="68"/>
  <c r="E18" i="68"/>
  <c r="E43" i="62"/>
  <c r="E39" i="62"/>
  <c r="E38" i="62"/>
  <c r="E35" i="62"/>
  <c r="E34" i="62"/>
  <c r="E23" i="62"/>
  <c r="E22" i="62"/>
  <c r="E21" i="62"/>
  <c r="E20" i="62"/>
  <c r="E18" i="62"/>
  <c r="E43" i="50"/>
  <c r="E39" i="50"/>
  <c r="E38" i="50"/>
  <c r="E23" i="50"/>
  <c r="E22" i="50"/>
  <c r="E21" i="50"/>
  <c r="E20" i="50"/>
  <c r="E18" i="50"/>
  <c r="E45" i="37"/>
  <c r="E41" i="37"/>
  <c r="E40" i="37"/>
  <c r="E25" i="37"/>
  <c r="E24" i="37"/>
  <c r="E23" i="37"/>
  <c r="E22" i="37"/>
  <c r="E21" i="37"/>
  <c r="E19" i="37"/>
  <c r="E43" i="33"/>
  <c r="E39" i="33"/>
  <c r="E38" i="33"/>
  <c r="E35" i="33"/>
  <c r="E34" i="33"/>
  <c r="E23" i="33"/>
  <c r="E22" i="33"/>
  <c r="E21" i="33"/>
  <c r="E20" i="33"/>
  <c r="E18" i="33"/>
  <c r="E44" i="10"/>
  <c r="E40" i="10"/>
  <c r="E39" i="10"/>
  <c r="E24" i="10"/>
  <c r="E23" i="10"/>
  <c r="E22" i="10"/>
  <c r="E21" i="10"/>
  <c r="E19" i="10"/>
  <c r="E43" i="5"/>
  <c r="E39" i="5"/>
  <c r="E38" i="5"/>
  <c r="E23" i="5"/>
  <c r="E22" i="5"/>
  <c r="E21" i="5"/>
  <c r="E20" i="5"/>
  <c r="E18" i="5"/>
  <c r="D39" i="11"/>
  <c r="D23" i="11"/>
  <c r="D22" i="11"/>
  <c r="D21" i="11"/>
  <c r="D20" i="11"/>
  <c r="F17" i="68"/>
  <c r="F18" i="68"/>
  <c r="F20" i="68"/>
  <c r="F21" i="68"/>
  <c r="F22" i="68"/>
  <c r="F23" i="68"/>
  <c r="F25" i="68"/>
  <c r="F26" i="68"/>
  <c r="F27" i="68"/>
  <c r="F28" i="68"/>
  <c r="F34" i="68"/>
  <c r="F35" i="68"/>
  <c r="F38" i="68"/>
  <c r="F39" i="68"/>
  <c r="F40" i="68"/>
  <c r="E41" i="68"/>
  <c r="F41" i="68"/>
  <c r="E42" i="68"/>
  <c r="F42" i="68"/>
  <c r="F43" i="68"/>
  <c r="F17" i="62"/>
  <c r="F18" i="62"/>
  <c r="F20" i="62"/>
  <c r="F21" i="62"/>
  <c r="F22" i="62"/>
  <c r="F23" i="62"/>
  <c r="F25" i="62"/>
  <c r="F26" i="62"/>
  <c r="F27" i="62"/>
  <c r="F28" i="62"/>
  <c r="F34" i="62"/>
  <c r="F35" i="62"/>
  <c r="F38" i="62"/>
  <c r="F39" i="62"/>
  <c r="F40" i="62"/>
  <c r="E41" i="62"/>
  <c r="F41" i="62"/>
  <c r="E42" i="62"/>
  <c r="F42" i="62"/>
  <c r="F43" i="62"/>
  <c r="F17" i="50"/>
  <c r="F18" i="50"/>
  <c r="F20" i="50"/>
  <c r="F21" i="50"/>
  <c r="F22" i="50"/>
  <c r="F23" i="50"/>
  <c r="F25" i="50"/>
  <c r="F26" i="50"/>
  <c r="F27" i="50"/>
  <c r="F28" i="50"/>
  <c r="F34" i="50"/>
  <c r="F35" i="50"/>
  <c r="F38" i="50"/>
  <c r="F39" i="50"/>
  <c r="F40" i="50"/>
  <c r="E41" i="50"/>
  <c r="F41" i="50"/>
  <c r="E42" i="50"/>
  <c r="F42" i="50"/>
  <c r="F43" i="50"/>
  <c r="F18" i="37"/>
  <c r="F19" i="37"/>
  <c r="F21" i="37"/>
  <c r="F22" i="37"/>
  <c r="F23" i="37"/>
  <c r="F24" i="37"/>
  <c r="F25" i="37"/>
  <c r="F27" i="37"/>
  <c r="F28" i="37"/>
  <c r="F29" i="37"/>
  <c r="F30" i="37"/>
  <c r="F33" i="37"/>
  <c r="F34" i="37"/>
  <c r="F35" i="37"/>
  <c r="F36" i="37"/>
  <c r="F37" i="37"/>
  <c r="E39" i="37"/>
  <c r="F39" i="37"/>
  <c r="F40" i="37"/>
  <c r="F41" i="37"/>
  <c r="F42" i="37"/>
  <c r="E43" i="37"/>
  <c r="F43" i="37"/>
  <c r="E44" i="37"/>
  <c r="F44" i="37"/>
  <c r="F45" i="37"/>
  <c r="F17" i="33"/>
  <c r="F18" i="33"/>
  <c r="F20" i="33"/>
  <c r="F21" i="33"/>
  <c r="F22" i="33"/>
  <c r="F23" i="33"/>
  <c r="F25" i="33"/>
  <c r="F26" i="33"/>
  <c r="F27" i="33"/>
  <c r="F28" i="33"/>
  <c r="F31" i="33"/>
  <c r="F32" i="33"/>
  <c r="F33" i="33"/>
  <c r="F34" i="33"/>
  <c r="F35" i="33"/>
  <c r="F38" i="33"/>
  <c r="F39" i="33"/>
  <c r="F40" i="33"/>
  <c r="E41" i="33"/>
  <c r="F41" i="33"/>
  <c r="E42" i="33"/>
  <c r="F42" i="33"/>
  <c r="F43" i="33"/>
  <c r="F18" i="10"/>
  <c r="F19" i="10"/>
  <c r="F21" i="10"/>
  <c r="F22" i="10"/>
  <c r="F23" i="10"/>
  <c r="F24" i="10"/>
  <c r="F26" i="10"/>
  <c r="F27" i="10"/>
  <c r="F28" i="10"/>
  <c r="F29" i="10"/>
  <c r="F32" i="10"/>
  <c r="F33" i="10"/>
  <c r="F34" i="10"/>
  <c r="F35" i="10"/>
  <c r="F36" i="10"/>
  <c r="F39" i="10"/>
  <c r="F40" i="10"/>
  <c r="F41" i="10"/>
  <c r="E42" i="10"/>
  <c r="F42" i="10"/>
  <c r="E43" i="10"/>
  <c r="F43" i="10"/>
  <c r="F44" i="10"/>
  <c r="F17" i="5"/>
  <c r="F18" i="5"/>
  <c r="F20" i="5"/>
  <c r="F21" i="5"/>
  <c r="F22" i="5"/>
  <c r="F23" i="5"/>
  <c r="F25" i="5"/>
  <c r="F26" i="5"/>
  <c r="F27" i="5"/>
  <c r="F28" i="5"/>
  <c r="F34" i="5"/>
  <c r="F35" i="5"/>
  <c r="F38" i="5"/>
  <c r="F39" i="5"/>
  <c r="F40" i="5"/>
  <c r="E41" i="5"/>
  <c r="F41" i="5"/>
  <c r="E42" i="5"/>
  <c r="F42" i="5"/>
  <c r="F43" i="5"/>
  <c r="E18" i="11"/>
  <c r="E19" i="11"/>
  <c r="E20" i="11"/>
  <c r="E21" i="11"/>
  <c r="E22" i="11"/>
  <c r="E23" i="11"/>
  <c r="E24" i="11"/>
  <c r="E25" i="11"/>
  <c r="E26" i="11"/>
  <c r="E27" i="11"/>
  <c r="E28" i="11"/>
  <c r="E29" i="11"/>
  <c r="E31" i="11"/>
  <c r="E32" i="11"/>
  <c r="E33" i="11"/>
  <c r="E34" i="11"/>
  <c r="E35" i="11"/>
  <c r="D37" i="11"/>
  <c r="E37" i="11"/>
  <c r="E38" i="11"/>
  <c r="E39" i="11"/>
  <c r="E40" i="11"/>
  <c r="D41" i="11"/>
  <c r="E41" i="11"/>
  <c r="D42" i="11"/>
  <c r="E42" i="11"/>
  <c r="E43" i="11"/>
  <c r="C10" i="2"/>
  <c r="C11" i="2"/>
  <c r="C12" i="2"/>
  <c r="C13" i="2"/>
  <c r="C14" i="2"/>
  <c r="C15" i="2"/>
  <c r="C16" i="2"/>
  <c r="C17" i="2"/>
  <c r="C19" i="2"/>
  <c r="C20" i="2"/>
  <c r="C21" i="2"/>
  <c r="C22" i="2"/>
  <c r="C23" i="2"/>
  <c r="C24" i="2"/>
  <c r="C25" i="2"/>
  <c r="C26" i="2"/>
  <c r="C29" i="2"/>
  <c r="C30" i="2"/>
  <c r="C33" i="2"/>
  <c r="C34" i="2"/>
  <c r="C13" i="1"/>
  <c r="C14" i="1"/>
  <c r="C15" i="1"/>
  <c r="C16" i="1"/>
  <c r="C17" i="1"/>
  <c r="C18" i="1"/>
  <c r="C19" i="1"/>
  <c r="C22" i="1"/>
  <c r="C23" i="1"/>
  <c r="C24" i="1"/>
  <c r="C25" i="1"/>
  <c r="C26" i="1"/>
  <c r="C27" i="1"/>
  <c r="C28" i="1"/>
  <c r="C29" i="1"/>
  <c r="C32" i="1"/>
  <c r="C33" i="1"/>
  <c r="C36" i="1"/>
  <c r="C37" i="1"/>
  <c r="E40" i="68"/>
  <c r="E40" i="62"/>
  <c r="E40" i="50"/>
  <c r="E42" i="37"/>
  <c r="E40" i="33"/>
  <c r="E41" i="10"/>
  <c r="E40" i="5"/>
  <c r="D40" i="11"/>
  <c r="N33" i="5"/>
  <c r="N32" i="5"/>
  <c r="N31" i="5"/>
  <c r="I35" i="5"/>
  <c r="I34" i="5"/>
  <c r="F47" i="1"/>
  <c r="F40" i="1"/>
  <c r="M33" i="5"/>
  <c r="M32" i="5"/>
  <c r="M31" i="5"/>
  <c r="M33" i="68"/>
  <c r="F33" i="68" s="1"/>
  <c r="M32" i="68"/>
  <c r="F32" i="68" s="1"/>
  <c r="M31" i="68"/>
  <c r="F31" i="68" s="1"/>
  <c r="M33" i="62"/>
  <c r="F33" i="62" s="1"/>
  <c r="M32" i="62"/>
  <c r="M31" i="62"/>
  <c r="F31" i="62" s="1"/>
  <c r="D36" i="11" l="1"/>
  <c r="E36" i="11"/>
  <c r="E44" i="11" s="1"/>
  <c r="G28" i="1"/>
  <c r="G27" i="1"/>
  <c r="B27" i="1" s="1"/>
  <c r="G26" i="1"/>
  <c r="G22" i="1"/>
  <c r="B22" i="1" s="1"/>
  <c r="E36" i="10"/>
  <c r="E35" i="10"/>
  <c r="G19" i="1"/>
  <c r="B19" i="1" s="1"/>
  <c r="G18" i="1"/>
  <c r="B18" i="1" s="1"/>
  <c r="G17" i="1"/>
  <c r="B17" i="1" s="1"/>
  <c r="G16" i="1"/>
  <c r="B16" i="1" s="1"/>
  <c r="B15" i="1"/>
  <c r="G13" i="1"/>
  <c r="B13" i="1" s="1"/>
  <c r="B12" i="1"/>
  <c r="F32" i="62"/>
  <c r="M36" i="62"/>
  <c r="M44" i="62" s="1"/>
  <c r="F20" i="37"/>
  <c r="F26" i="37" s="1"/>
  <c r="F31" i="37" s="1"/>
  <c r="F38" i="37" s="1"/>
  <c r="F46" i="37" s="1"/>
  <c r="E35" i="50"/>
  <c r="E34" i="50"/>
  <c r="F31" i="5"/>
  <c r="G47" i="1"/>
  <c r="G49" i="1" s="1"/>
  <c r="G42" i="1"/>
  <c r="G40" i="1"/>
  <c r="E36" i="37"/>
  <c r="E37" i="37"/>
  <c r="N36" i="5"/>
  <c r="N44" i="5" s="1"/>
  <c r="F33" i="5"/>
  <c r="F32" i="5"/>
  <c r="C18" i="2"/>
  <c r="C27" i="2" s="1"/>
  <c r="C31" i="2" s="1"/>
  <c r="C35" i="2" s="1"/>
  <c r="F19" i="68"/>
  <c r="F24" i="68" s="1"/>
  <c r="F29" i="68" s="1"/>
  <c r="F36" i="68" s="1"/>
  <c r="F44" i="68" s="1"/>
  <c r="F19" i="62"/>
  <c r="F24" i="62" s="1"/>
  <c r="F29" i="62" s="1"/>
  <c r="F19" i="50"/>
  <c r="F24" i="50" s="1"/>
  <c r="F29" i="50" s="1"/>
  <c r="F19" i="33"/>
  <c r="F24" i="33" s="1"/>
  <c r="F29" i="33" s="1"/>
  <c r="F36" i="33" s="1"/>
  <c r="F44" i="33" s="1"/>
  <c r="F20" i="10"/>
  <c r="F25" i="10" s="1"/>
  <c r="F30" i="10" s="1"/>
  <c r="F37" i="10" s="1"/>
  <c r="F45" i="10" s="1"/>
  <c r="F19" i="5"/>
  <c r="F24" i="5" s="1"/>
  <c r="F29" i="5" s="1"/>
  <c r="C20" i="1"/>
  <c r="C30" i="1" s="1"/>
  <c r="C34" i="1" s="1"/>
  <c r="C38" i="1" s="1"/>
  <c r="E34" i="5"/>
  <c r="I36" i="5"/>
  <c r="I44" i="5" s="1"/>
  <c r="B34" i="2"/>
  <c r="B37" i="1"/>
  <c r="B36" i="1"/>
  <c r="B33" i="2"/>
  <c r="B33" i="1"/>
  <c r="B30" i="2"/>
  <c r="G32" i="1"/>
  <c r="B32" i="1" s="1"/>
  <c r="B29" i="2"/>
  <c r="B25" i="1"/>
  <c r="B25" i="2"/>
  <c r="B24" i="1"/>
  <c r="B22" i="2"/>
  <c r="B23" i="1"/>
  <c r="B21" i="2"/>
  <c r="B20" i="2"/>
  <c r="B19" i="2"/>
  <c r="B17" i="2"/>
  <c r="B16" i="2"/>
  <c r="B15" i="2"/>
  <c r="B14" i="2"/>
  <c r="B13" i="2"/>
  <c r="B12" i="2"/>
  <c r="B11" i="2"/>
  <c r="B10" i="2"/>
  <c r="E31" i="68"/>
  <c r="E28" i="68"/>
  <c r="E33" i="68"/>
  <c r="E27" i="68"/>
  <c r="E32" i="68"/>
  <c r="E26" i="68"/>
  <c r="E17" i="68"/>
  <c r="E19" i="68" s="1"/>
  <c r="E24" i="68" s="1"/>
  <c r="E31" i="62"/>
  <c r="E28" i="62"/>
  <c r="E33" i="62"/>
  <c r="E27" i="62"/>
  <c r="E32" i="62"/>
  <c r="E26" i="62"/>
  <c r="E17" i="62"/>
  <c r="E19" i="62" s="1"/>
  <c r="E24" i="62" s="1"/>
  <c r="E31" i="50"/>
  <c r="E28" i="50"/>
  <c r="E27" i="50"/>
  <c r="E33" i="50"/>
  <c r="E26" i="50"/>
  <c r="E32" i="50"/>
  <c r="E17" i="50"/>
  <c r="E19" i="50" s="1"/>
  <c r="E24" i="50" s="1"/>
  <c r="E33" i="37"/>
  <c r="E30" i="37"/>
  <c r="E35" i="37"/>
  <c r="E29" i="37"/>
  <c r="E34" i="37"/>
  <c r="E28" i="37"/>
  <c r="E18" i="37"/>
  <c r="E20" i="37" s="1"/>
  <c r="E26" i="37" s="1"/>
  <c r="E31" i="33"/>
  <c r="E28" i="33"/>
  <c r="E33" i="33"/>
  <c r="E27" i="33"/>
  <c r="E32" i="33"/>
  <c r="E26" i="33"/>
  <c r="E17" i="33"/>
  <c r="E19" i="33" s="1"/>
  <c r="E24" i="33" s="1"/>
  <c r="E32" i="10"/>
  <c r="E29" i="10"/>
  <c r="E34" i="10"/>
  <c r="E28" i="10"/>
  <c r="E33" i="10"/>
  <c r="E27" i="10"/>
  <c r="E18" i="10"/>
  <c r="E20" i="10" s="1"/>
  <c r="E25" i="10" s="1"/>
  <c r="E31" i="5"/>
  <c r="E28" i="5"/>
  <c r="E33" i="5"/>
  <c r="E27" i="5"/>
  <c r="E32" i="5"/>
  <c r="E26" i="5"/>
  <c r="E17" i="5"/>
  <c r="E19" i="5" s="1"/>
  <c r="E24" i="5" s="1"/>
  <c r="D28" i="11"/>
  <c r="D27" i="11"/>
  <c r="D26" i="11"/>
  <c r="M36" i="68"/>
  <c r="M44" i="68" s="1"/>
  <c r="M36" i="5"/>
  <c r="M44" i="5" s="1"/>
  <c r="M33" i="50"/>
  <c r="F33" i="50" s="1"/>
  <c r="M32" i="50"/>
  <c r="M31" i="50"/>
  <c r="F31" i="50" s="1"/>
  <c r="G14" i="1" l="1"/>
  <c r="G20" i="1" s="1"/>
  <c r="F36" i="62"/>
  <c r="F44" i="62" s="1"/>
  <c r="F36" i="5"/>
  <c r="F44" i="5" s="1"/>
  <c r="G44" i="1"/>
  <c r="G45" i="1" s="1"/>
  <c r="G55" i="1" s="1"/>
  <c r="B18" i="2"/>
  <c r="B23" i="2"/>
  <c r="E35" i="5"/>
  <c r="M36" i="50"/>
  <c r="M44" i="50" s="1"/>
  <c r="F32" i="50"/>
  <c r="F36" i="50" s="1"/>
  <c r="F44" i="50" s="1"/>
  <c r="AD47" i="1"/>
  <c r="AC47" i="1"/>
  <c r="AB47" i="1"/>
  <c r="AA47" i="1"/>
  <c r="AB44" i="1"/>
  <c r="AA44" i="1"/>
  <c r="AD42" i="1"/>
  <c r="AC42" i="1"/>
  <c r="AB42" i="1"/>
  <c r="AA42" i="1"/>
  <c r="AB40" i="1"/>
  <c r="AA40" i="1"/>
  <c r="G54" i="1" l="1"/>
  <c r="G30" i="1"/>
  <c r="G51" i="1"/>
  <c r="B14" i="1"/>
  <c r="B20" i="1" s="1"/>
  <c r="AD44" i="1"/>
  <c r="AC44" i="1"/>
  <c r="AD40" i="1"/>
  <c r="AC40" i="1"/>
  <c r="G34" i="1" l="1"/>
  <c r="G52" i="1" s="1"/>
  <c r="E25" i="33"/>
  <c r="E29" i="33" s="1"/>
  <c r="E36" i="33" s="1"/>
  <c r="E44" i="33" s="1"/>
  <c r="E25" i="5"/>
  <c r="E29" i="5" s="1"/>
  <c r="E36" i="5" s="1"/>
  <c r="E44" i="5" s="1"/>
  <c r="E25" i="68"/>
  <c r="E29" i="68" s="1"/>
  <c r="E36" i="68" s="1"/>
  <c r="E44" i="68" s="1"/>
  <c r="E25" i="50"/>
  <c r="E29" i="50" s="1"/>
  <c r="E36" i="50" s="1"/>
  <c r="E44" i="50" s="1"/>
  <c r="E27" i="37"/>
  <c r="E31" i="37" s="1"/>
  <c r="E38" i="37" s="1"/>
  <c r="E46" i="37" s="1"/>
  <c r="E26" i="10"/>
  <c r="E30" i="10" s="1"/>
  <c r="E37" i="10" s="1"/>
  <c r="E45" i="10" s="1"/>
  <c r="D25" i="11"/>
  <c r="E25" i="62"/>
  <c r="E29" i="62" s="1"/>
  <c r="E36" i="62" s="1"/>
  <c r="E44" i="62" s="1"/>
  <c r="F44" i="2"/>
  <c r="F55" i="2" s="1"/>
  <c r="F43" i="2"/>
  <c r="G53" i="1" l="1"/>
  <c r="G38" i="1"/>
  <c r="D44" i="11"/>
  <c r="F27" i="2"/>
  <c r="F38" i="1"/>
  <c r="F34" i="1"/>
  <c r="F30" i="1"/>
  <c r="F28" i="1"/>
  <c r="F24" i="2"/>
  <c r="AD48" i="1"/>
  <c r="AC48" i="1"/>
  <c r="AB48" i="1"/>
  <c r="AD43" i="1"/>
  <c r="AD45" i="1" s="1"/>
  <c r="AC43" i="1"/>
  <c r="AB43" i="1"/>
  <c r="AB45" i="1" s="1"/>
  <c r="AA48" i="1"/>
  <c r="AA43" i="1"/>
  <c r="X48" i="1"/>
  <c r="W48" i="1"/>
  <c r="V48" i="1"/>
  <c r="X47" i="1"/>
  <c r="W47" i="1"/>
  <c r="V47" i="1"/>
  <c r="X44" i="1"/>
  <c r="W44" i="1"/>
  <c r="V44" i="1"/>
  <c r="X43" i="1"/>
  <c r="W43" i="1"/>
  <c r="V43" i="1"/>
  <c r="X42" i="1"/>
  <c r="W42" i="1"/>
  <c r="V42" i="1"/>
  <c r="X40" i="1"/>
  <c r="W40" i="1"/>
  <c r="V40" i="1"/>
  <c r="U47" i="1"/>
  <c r="U44" i="1"/>
  <c r="U42" i="1"/>
  <c r="U40" i="1"/>
  <c r="U48" i="1"/>
  <c r="U43" i="1"/>
  <c r="R48" i="1"/>
  <c r="Q48" i="1"/>
  <c r="P48" i="1"/>
  <c r="R47" i="1"/>
  <c r="Q47" i="1"/>
  <c r="P47" i="1"/>
  <c r="R44" i="1"/>
  <c r="Q44" i="1"/>
  <c r="P44" i="1"/>
  <c r="R43" i="1"/>
  <c r="Q43" i="1"/>
  <c r="P43" i="1"/>
  <c r="R42" i="1"/>
  <c r="Q42" i="1"/>
  <c r="P42" i="1"/>
  <c r="R40" i="1"/>
  <c r="Q40" i="1"/>
  <c r="P40" i="1"/>
  <c r="O47" i="1"/>
  <c r="O42" i="1"/>
  <c r="O44" i="1"/>
  <c r="O40" i="1"/>
  <c r="O48" i="1"/>
  <c r="O43" i="1"/>
  <c r="H66" i="4"/>
  <c r="O53" i="47"/>
  <c r="U56" i="7"/>
  <c r="N55" i="55"/>
  <c r="H55" i="55"/>
  <c r="L48" i="1"/>
  <c r="K48" i="1"/>
  <c r="J48" i="1"/>
  <c r="L47" i="1"/>
  <c r="K47" i="1"/>
  <c r="J47" i="1"/>
  <c r="L44" i="1"/>
  <c r="K44" i="1"/>
  <c r="J44" i="1"/>
  <c r="L43" i="1"/>
  <c r="K43" i="1"/>
  <c r="J43" i="1"/>
  <c r="L42" i="1"/>
  <c r="K42" i="1"/>
  <c r="J42" i="1"/>
  <c r="L40" i="1"/>
  <c r="K40" i="1"/>
  <c r="J40" i="1"/>
  <c r="I47" i="1"/>
  <c r="I44" i="1"/>
  <c r="I42" i="1"/>
  <c r="I40" i="1"/>
  <c r="I48" i="1"/>
  <c r="I43" i="1"/>
  <c r="F48" i="1"/>
  <c r="F49" i="1" s="1"/>
  <c r="E48" i="1"/>
  <c r="E47" i="1"/>
  <c r="F44" i="1"/>
  <c r="E44" i="1"/>
  <c r="F43" i="1"/>
  <c r="E43" i="1"/>
  <c r="F42" i="1"/>
  <c r="E42" i="1"/>
  <c r="X49" i="1" l="1"/>
  <c r="W49" i="1"/>
  <c r="B24" i="2"/>
  <c r="V49" i="1"/>
  <c r="E49" i="1"/>
  <c r="X45" i="1"/>
  <c r="J49" i="1"/>
  <c r="I49" i="1"/>
  <c r="U49" i="1"/>
  <c r="K49" i="1"/>
  <c r="L49" i="1"/>
  <c r="P49" i="1"/>
  <c r="Q49" i="1"/>
  <c r="F45" i="1"/>
  <c r="F55" i="1" s="1"/>
  <c r="U45" i="1"/>
  <c r="R49" i="1"/>
  <c r="O45" i="1"/>
  <c r="R45" i="1"/>
  <c r="P45" i="1"/>
  <c r="O49" i="1"/>
  <c r="E45" i="1"/>
  <c r="V45" i="1"/>
  <c r="Q45" i="1"/>
  <c r="J45" i="1"/>
  <c r="W45" i="1"/>
  <c r="AC45" i="1"/>
  <c r="AA45" i="1"/>
  <c r="L45" i="1"/>
  <c r="K45" i="1"/>
  <c r="I45" i="1"/>
  <c r="B28" i="1" l="1"/>
  <c r="AF55" i="62"/>
  <c r="AH57" i="50"/>
  <c r="AH55" i="50"/>
  <c r="AH57" i="37"/>
  <c r="AH55" i="33"/>
  <c r="AH56" i="10"/>
  <c r="AH55" i="5"/>
  <c r="E40" i="1"/>
  <c r="B26" i="2" l="1"/>
  <c r="B27" i="2" s="1"/>
  <c r="B31" i="2" s="1"/>
  <c r="B35" i="2" s="1"/>
  <c r="D21" i="63"/>
  <c r="D20" i="67"/>
  <c r="D20" i="69"/>
  <c r="D21" i="70"/>
  <c r="W12" i="70"/>
  <c r="C14" i="70"/>
  <c r="V21" i="70"/>
  <c r="T21" i="70"/>
  <c r="R21" i="70"/>
  <c r="P21" i="70"/>
  <c r="L21" i="70"/>
  <c r="J21" i="70"/>
  <c r="H21" i="70"/>
  <c r="F21" i="70"/>
  <c r="W20" i="70"/>
  <c r="W19" i="70"/>
  <c r="W18" i="70"/>
  <c r="W17" i="70"/>
  <c r="W16" i="70"/>
  <c r="W15" i="70"/>
  <c r="U14" i="70"/>
  <c r="S14" i="70"/>
  <c r="Q14" i="70"/>
  <c r="O14" i="70"/>
  <c r="M14" i="70"/>
  <c r="K14" i="70"/>
  <c r="I14" i="70"/>
  <c r="G14" i="70"/>
  <c r="E14" i="70"/>
  <c r="W13" i="70"/>
  <c r="W11" i="70"/>
  <c r="W10" i="70"/>
  <c r="W9" i="70"/>
  <c r="W7" i="70"/>
  <c r="M29" i="67"/>
  <c r="C13" i="67"/>
  <c r="K13" i="67"/>
  <c r="B26" i="1" l="1"/>
  <c r="B30" i="1" s="1"/>
  <c r="B34" i="1" s="1"/>
  <c r="B38" i="1" s="1"/>
  <c r="W14" i="70"/>
  <c r="W26" i="70" s="1"/>
  <c r="U26" i="70"/>
  <c r="U21" i="70"/>
  <c r="S26" i="70"/>
  <c r="S21" i="70"/>
  <c r="Q26" i="70"/>
  <c r="Q21" i="70"/>
  <c r="O26" i="70"/>
  <c r="O21" i="70"/>
  <c r="M21" i="70"/>
  <c r="M26" i="70"/>
  <c r="K26" i="70"/>
  <c r="K21" i="70"/>
  <c r="I26" i="70"/>
  <c r="I21" i="70"/>
  <c r="G26" i="70"/>
  <c r="G21" i="70"/>
  <c r="E26" i="70"/>
  <c r="E21" i="70"/>
  <c r="C26" i="70"/>
  <c r="C21" i="70"/>
  <c r="K30" i="67"/>
  <c r="W19" i="69"/>
  <c r="W18" i="69"/>
  <c r="W17" i="69"/>
  <c r="W16" i="69"/>
  <c r="W15" i="69"/>
  <c r="W14" i="69"/>
  <c r="W12" i="69"/>
  <c r="W11" i="69"/>
  <c r="W10" i="69"/>
  <c r="W9" i="69"/>
  <c r="W7" i="69"/>
  <c r="C13" i="69"/>
  <c r="C25" i="69" s="1"/>
  <c r="E13" i="69"/>
  <c r="G13" i="69"/>
  <c r="I13" i="69"/>
  <c r="K13" i="69"/>
  <c r="M13" i="69"/>
  <c r="O13" i="69"/>
  <c r="Q13" i="69"/>
  <c r="S13" i="69"/>
  <c r="U13" i="69"/>
  <c r="K29" i="69"/>
  <c r="O29" i="69"/>
  <c r="I29" i="69" l="1"/>
  <c r="U27" i="70"/>
  <c r="S27" i="70"/>
  <c r="Q27" i="70"/>
  <c r="O27" i="70"/>
  <c r="M27" i="70"/>
  <c r="K27" i="70"/>
  <c r="I27" i="70"/>
  <c r="G27" i="70"/>
  <c r="E27" i="70"/>
  <c r="C27" i="70"/>
  <c r="W21" i="70"/>
  <c r="W27" i="70" s="1"/>
  <c r="I30" i="70"/>
  <c r="M30" i="70"/>
  <c r="M29" i="69"/>
  <c r="G30" i="70"/>
  <c r="G29" i="69"/>
  <c r="Q30" i="70"/>
  <c r="O30" i="70"/>
  <c r="E29" i="69"/>
  <c r="U30" i="70"/>
  <c r="U29" i="69"/>
  <c r="W13" i="69"/>
  <c r="K31" i="70" l="1"/>
  <c r="K30" i="70"/>
  <c r="E31" i="70"/>
  <c r="E30" i="70"/>
  <c r="S30" i="70"/>
  <c r="K7" i="63"/>
  <c r="K14" i="63" s="1"/>
  <c r="I30" i="69"/>
  <c r="M31" i="70"/>
  <c r="M30" i="69"/>
  <c r="K30" i="69"/>
  <c r="G31" i="70"/>
  <c r="G30" i="69"/>
  <c r="O30" i="69"/>
  <c r="E30" i="69"/>
  <c r="U30" i="69"/>
  <c r="S31" i="70"/>
  <c r="Q29" i="69"/>
  <c r="I32" i="70" l="1"/>
  <c r="I31" i="70"/>
  <c r="U31" i="70"/>
  <c r="K32" i="70"/>
  <c r="Q31" i="70"/>
  <c r="O31" i="70"/>
  <c r="Q30" i="69"/>
  <c r="E32" i="70" l="1"/>
  <c r="U32" i="70"/>
  <c r="G32" i="70"/>
  <c r="Q32" i="70"/>
  <c r="O32" i="70"/>
  <c r="S32" i="70"/>
  <c r="S29" i="69"/>
  <c r="S30" i="69" l="1"/>
  <c r="M20" i="69" l="1"/>
  <c r="M31" i="69" s="1"/>
  <c r="M25" i="69"/>
  <c r="V20" i="69"/>
  <c r="T20" i="69"/>
  <c r="R20" i="69"/>
  <c r="P20" i="69"/>
  <c r="L20" i="69"/>
  <c r="J20" i="69"/>
  <c r="H20" i="69"/>
  <c r="F20" i="69"/>
  <c r="M26" i="69" l="1"/>
  <c r="C20" i="69"/>
  <c r="C26" i="69" s="1"/>
  <c r="Q25" i="69"/>
  <c r="Q20" i="69"/>
  <c r="Q31" i="69" s="1"/>
  <c r="S20" i="69"/>
  <c r="S31" i="69" s="1"/>
  <c r="U20" i="69"/>
  <c r="U31" i="69" s="1"/>
  <c r="K25" i="69"/>
  <c r="K20" i="69"/>
  <c r="K31" i="69" s="1"/>
  <c r="G25" i="69"/>
  <c r="I20" i="69"/>
  <c r="I31" i="69" s="1"/>
  <c r="I25" i="69"/>
  <c r="E20" i="69"/>
  <c r="E31" i="69" s="1"/>
  <c r="W25" i="69"/>
  <c r="S25" i="69"/>
  <c r="O20" i="69"/>
  <c r="O31" i="69" s="1"/>
  <c r="U25" i="69"/>
  <c r="O25" i="69"/>
  <c r="E25" i="69"/>
  <c r="E26" i="69" l="1"/>
  <c r="S26" i="69"/>
  <c r="Q26" i="69"/>
  <c r="O26" i="69"/>
  <c r="K26" i="69"/>
  <c r="I26" i="69"/>
  <c r="U26" i="69"/>
  <c r="G20" i="69"/>
  <c r="G31" i="69" s="1"/>
  <c r="G26" i="69" l="1"/>
  <c r="W20" i="69"/>
  <c r="W26" i="69" s="1"/>
  <c r="W30" i="67"/>
  <c r="U30" i="67"/>
  <c r="Q30" i="67"/>
  <c r="O30" i="67"/>
  <c r="O29" i="67"/>
  <c r="G30" i="67"/>
  <c r="E30" i="67"/>
  <c r="E29" i="67"/>
  <c r="M31" i="67"/>
  <c r="M30" i="67"/>
  <c r="S30" i="67"/>
  <c r="W29" i="67"/>
  <c r="U29" i="67"/>
  <c r="S29" i="67"/>
  <c r="Q29" i="67"/>
  <c r="G29" i="67"/>
  <c r="K29" i="67" l="1"/>
  <c r="Y19" i="67" l="1"/>
  <c r="Y18" i="67"/>
  <c r="Y17" i="67"/>
  <c r="Y16" i="67"/>
  <c r="Y15" i="67"/>
  <c r="Y14" i="67"/>
  <c r="Y13" i="67"/>
  <c r="Y12" i="67"/>
  <c r="Y11" i="67"/>
  <c r="Y10" i="67"/>
  <c r="Y9" i="67"/>
  <c r="Y7" i="67"/>
  <c r="O20" i="67"/>
  <c r="O31" i="67" s="1"/>
  <c r="G20" i="67"/>
  <c r="G31" i="67" s="1"/>
  <c r="E20" i="67"/>
  <c r="E31" i="67" s="1"/>
  <c r="Q20" i="67"/>
  <c r="Q31" i="67" s="1"/>
  <c r="K20" i="67"/>
  <c r="K31" i="67" s="1"/>
  <c r="C20" i="67"/>
  <c r="F20" i="67"/>
  <c r="H20" i="67"/>
  <c r="J20" i="67"/>
  <c r="L20" i="67"/>
  <c r="P20" i="67"/>
  <c r="M26" i="67" l="1"/>
  <c r="C26" i="67"/>
  <c r="Y25" i="67"/>
  <c r="W25" i="67"/>
  <c r="U25" i="67"/>
  <c r="S25" i="67"/>
  <c r="Q25" i="67"/>
  <c r="O25" i="67"/>
  <c r="M25" i="67"/>
  <c r="K25" i="67"/>
  <c r="I25" i="67"/>
  <c r="G25" i="67"/>
  <c r="E25" i="67"/>
  <c r="C25" i="67"/>
  <c r="X20" i="67"/>
  <c r="W20" i="67"/>
  <c r="V20" i="67"/>
  <c r="U20" i="67"/>
  <c r="U31" i="67" s="1"/>
  <c r="T20" i="67"/>
  <c r="S20" i="67"/>
  <c r="R20" i="67"/>
  <c r="Q26" i="67"/>
  <c r="O26" i="67"/>
  <c r="K26" i="67"/>
  <c r="I26" i="67"/>
  <c r="G26" i="67"/>
  <c r="E26" i="67"/>
  <c r="W26" i="67" l="1"/>
  <c r="W31" i="67"/>
  <c r="S31" i="67"/>
  <c r="Y20" i="67"/>
  <c r="Y26" i="67" s="1"/>
  <c r="U26" i="67"/>
  <c r="S26" i="67"/>
  <c r="O30" i="63" l="1"/>
  <c r="Y31" i="63"/>
  <c r="W31" i="63"/>
  <c r="W30" i="63"/>
  <c r="U31" i="63"/>
  <c r="U30" i="63"/>
  <c r="Q31" i="63"/>
  <c r="Q30" i="63"/>
  <c r="O31" i="63"/>
  <c r="K31" i="63"/>
  <c r="K30" i="63"/>
  <c r="G31" i="63"/>
  <c r="E31" i="63"/>
  <c r="E30" i="63"/>
  <c r="AA17" i="63"/>
  <c r="Y30" i="63" l="1"/>
  <c r="G30" i="63"/>
  <c r="Y26" i="63" l="1"/>
  <c r="W26" i="63"/>
  <c r="U26" i="63"/>
  <c r="S26" i="63"/>
  <c r="Q26" i="63"/>
  <c r="O26" i="63"/>
  <c r="M26" i="63"/>
  <c r="K26" i="63"/>
  <c r="I26" i="63"/>
  <c r="G26" i="63"/>
  <c r="E26" i="63"/>
  <c r="C26" i="63"/>
  <c r="Z21" i="63"/>
  <c r="Y21" i="63"/>
  <c r="X21" i="63"/>
  <c r="W21" i="63"/>
  <c r="W32" i="63" s="1"/>
  <c r="V21" i="63"/>
  <c r="U21" i="63"/>
  <c r="U32" i="63" s="1"/>
  <c r="T21" i="63"/>
  <c r="R21" i="63"/>
  <c r="Q21" i="63"/>
  <c r="P21" i="63"/>
  <c r="O21" i="63"/>
  <c r="M27" i="63"/>
  <c r="L21" i="63"/>
  <c r="K21" i="63"/>
  <c r="K32" i="63" s="1"/>
  <c r="J21" i="63"/>
  <c r="I21" i="63"/>
  <c r="H21" i="63"/>
  <c r="G21" i="63"/>
  <c r="G32" i="63" s="1"/>
  <c r="F21" i="63"/>
  <c r="E21" i="63"/>
  <c r="E32" i="63" s="1"/>
  <c r="C21" i="63"/>
  <c r="C27" i="63" s="1"/>
  <c r="AA20" i="63"/>
  <c r="AA19" i="63"/>
  <c r="AA18" i="63"/>
  <c r="AA16" i="63"/>
  <c r="AA15" i="63"/>
  <c r="AA14" i="63"/>
  <c r="AA13" i="63"/>
  <c r="AA12" i="63"/>
  <c r="AA11" i="63"/>
  <c r="AA10" i="63"/>
  <c r="AA9" i="63"/>
  <c r="AA7" i="63"/>
  <c r="Y27" i="63" l="1"/>
  <c r="Y32" i="63"/>
  <c r="Q27" i="63"/>
  <c r="Q32" i="63"/>
  <c r="O27" i="63"/>
  <c r="O32" i="63"/>
  <c r="I27" i="63"/>
  <c r="K27" i="63"/>
  <c r="U27" i="63"/>
  <c r="E27" i="63"/>
  <c r="AA21" i="63"/>
  <c r="AA27" i="63" s="1"/>
  <c r="AA26" i="63"/>
  <c r="S27" i="63"/>
  <c r="W27" i="63"/>
  <c r="G27" i="63"/>
  <c r="M32" i="70" l="1"/>
</calcChain>
</file>

<file path=xl/sharedStrings.xml><?xml version="1.0" encoding="utf-8"?>
<sst xmlns="http://schemas.openxmlformats.org/spreadsheetml/2006/main" count="2933" uniqueCount="282">
  <si>
    <t>Compass Diversified Holdings</t>
  </si>
  <si>
    <t>Condensed Consolidated Financial Data</t>
  </si>
  <si>
    <t>NOTES:</t>
  </si>
  <si>
    <t>Net Sales</t>
  </si>
  <si>
    <t>Cost of Sales</t>
  </si>
  <si>
    <t>Gross Profit</t>
  </si>
  <si>
    <t>SG&amp;A</t>
  </si>
  <si>
    <t>Management fees</t>
  </si>
  <si>
    <t>Amortization of intangibles</t>
  </si>
  <si>
    <t>Impairment of asset</t>
  </si>
  <si>
    <t>Income from operations</t>
  </si>
  <si>
    <t>Other Expense (Income)</t>
  </si>
  <si>
    <t>Interest expense (net)</t>
  </si>
  <si>
    <t>Intercompany Interest</t>
  </si>
  <si>
    <t>Provision (benefit) for income taxes</t>
  </si>
  <si>
    <t>Minority Interest</t>
  </si>
  <si>
    <t>Loss (income) from discontinued operations, net of tax</t>
  </si>
  <si>
    <t>Net Income</t>
  </si>
  <si>
    <t>Total Assets</t>
  </si>
  <si>
    <t>Intercompany Liabilities (Inc Accrued Int)</t>
  </si>
  <si>
    <t>Revolver and Term debt</t>
  </si>
  <si>
    <t>Other Liabilities</t>
  </si>
  <si>
    <t>Total Liabilities</t>
  </si>
  <si>
    <t>Total Stockholder's equity attributable to holdings</t>
  </si>
  <si>
    <t>Noncontrolling interest</t>
  </si>
  <si>
    <t>Total stockholders' equity</t>
  </si>
  <si>
    <t>Corporate Entity</t>
  </si>
  <si>
    <t>Other</t>
  </si>
  <si>
    <t>Minority interest</t>
  </si>
  <si>
    <t>Total Equity</t>
  </si>
  <si>
    <t>GP</t>
  </si>
  <si>
    <t>Inc from Cont</t>
  </si>
  <si>
    <t>Total Liab</t>
  </si>
  <si>
    <t>B/S</t>
  </si>
  <si>
    <t>Purchase Price (May 2006)</t>
  </si>
  <si>
    <t>Initial Equity Contribution</t>
  </si>
  <si>
    <t>Noncontrolling Interest</t>
  </si>
  <si>
    <t>Initial Debt Contribution</t>
  </si>
  <si>
    <t>Recapitalization Oct 2007 - Equity proceeds</t>
  </si>
  <si>
    <t>Recapitalization Oct 2007 - Debt</t>
  </si>
  <si>
    <t>Recapitalization Dec 2012 - Equity proceeds</t>
  </si>
  <si>
    <t>Recapitalization Dec 2012 - Debt</t>
  </si>
  <si>
    <t>Recapitalization May 2016 - Equity proceeds</t>
  </si>
  <si>
    <t>Recapitalization May 2016 - Debt</t>
  </si>
  <si>
    <t>Add-on acquisition (debt) 2009</t>
  </si>
  <si>
    <t>Add-on acquisition (debt) March 2010</t>
  </si>
  <si>
    <t>Add-on acquisition (debt) May 2012</t>
  </si>
  <si>
    <t>Adjusted for:</t>
  </si>
  <si>
    <t>Depreciation and Amortization</t>
  </si>
  <si>
    <t>Amortization of debt issuance cost</t>
  </si>
  <si>
    <t>EBITDA</t>
  </si>
  <si>
    <t>(Gain) Loss on sale of fixed assets</t>
  </si>
  <si>
    <t>Non-controlling shareholder compensation</t>
  </si>
  <si>
    <t>Impairment Expense</t>
  </si>
  <si>
    <t>Stock option expense</t>
  </si>
  <si>
    <t>Successful acquisition expense</t>
  </si>
  <si>
    <t>Increase (decrease) in earn out probability</t>
  </si>
  <si>
    <t>Integration Service Fee</t>
  </si>
  <si>
    <t>Adjusted EBITDA</t>
  </si>
  <si>
    <t>Maintenance capital expenditures</t>
  </si>
  <si>
    <t>CODI Equity Ownership Interest</t>
  </si>
  <si>
    <t>Primary</t>
  </si>
  <si>
    <t>Fully Diluted</t>
  </si>
  <si>
    <t>Purchase Price (March 2012)</t>
  </si>
  <si>
    <t>Impairment expense</t>
  </si>
  <si>
    <t>Purchase Price (August 2014)</t>
  </si>
  <si>
    <t>Add-on acquisition (Debt) Dec 2014</t>
  </si>
  <si>
    <t>Add-on acquisition (Debt) April 2016</t>
  </si>
  <si>
    <t>Add-on acquisition (Debt) June 2016</t>
  </si>
  <si>
    <t>Integration Service fees</t>
  </si>
  <si>
    <t>Purchase Price (September 2010)</t>
  </si>
  <si>
    <t>Add-on acquisition (debt) Nov 2011</t>
  </si>
  <si>
    <t>Add-on acquisition (debt) May 2016</t>
  </si>
  <si>
    <t>Purchase Price (March 2010)</t>
  </si>
  <si>
    <t xml:space="preserve">Add-on acquisition debt </t>
  </si>
  <si>
    <t>Recapitalization March 2016 - Equity proceeds</t>
  </si>
  <si>
    <t>Recapitalization March 2016 - Debt</t>
  </si>
  <si>
    <t xml:space="preserve">Purchase Price (July 2015) </t>
  </si>
  <si>
    <t>Add-on acquisition (debt) Dec 2015</t>
  </si>
  <si>
    <t>Integration service fee</t>
  </si>
  <si>
    <t>Purchase Price (October 2014)</t>
  </si>
  <si>
    <t>Add-on acquisition (debt) January 2016</t>
  </si>
  <si>
    <t>Purchase Price (August 2016)</t>
  </si>
  <si>
    <t>Corporate</t>
  </si>
  <si>
    <t>5.11 Tactical</t>
  </si>
  <si>
    <t>Arnold Magnetics</t>
  </si>
  <si>
    <t>Sterno Products</t>
  </si>
  <si>
    <t>Consolidated</t>
  </si>
  <si>
    <t>Intercompany interest</t>
  </si>
  <si>
    <t>Depreciation and amortization</t>
  </si>
  <si>
    <t>Loss on debt extinguishment</t>
  </si>
  <si>
    <t>Acquisition expenses</t>
  </si>
  <si>
    <t>Purchase Price (August 2006)</t>
  </si>
  <si>
    <t>Share repurchase Sep 2009</t>
  </si>
  <si>
    <t>Share repurchase Aug 2012</t>
  </si>
  <si>
    <t>Realized Gain</t>
  </si>
  <si>
    <t>Purchase Price (Feb 2007)</t>
  </si>
  <si>
    <t>CODI's Portion of Sales Proceeds (June 2008)</t>
  </si>
  <si>
    <t>Debt</t>
  </si>
  <si>
    <t>Equity</t>
  </si>
  <si>
    <t>Purchase Price (Aug 2007)</t>
  </si>
  <si>
    <t>CODI's Portion of Sales Proceeds (October 2015)</t>
  </si>
  <si>
    <t>Realized Loss</t>
  </si>
  <si>
    <t>Purchase Price (August 2011)</t>
  </si>
  <si>
    <t>Minority preferred stock</t>
  </si>
  <si>
    <t>Preferred Stock Redemption (3/6/12)</t>
  </si>
  <si>
    <t>Additional equity contribution</t>
  </si>
  <si>
    <t>Additional debt contribution</t>
  </si>
  <si>
    <t>Sales Proceeds (August 2015)</t>
  </si>
  <si>
    <t xml:space="preserve">Other  </t>
  </si>
  <si>
    <t>Intercompany Liabilities</t>
  </si>
  <si>
    <t>Staffmark acquisition (January 2008)</t>
  </si>
  <si>
    <t>Add-on acquisition (August 2009)</t>
  </si>
  <si>
    <t>Add-on acquisition (October 2009)</t>
  </si>
  <si>
    <t>CODI's Portion of Sales Proceeds (October 2011)</t>
  </si>
  <si>
    <t>CODI's Portion of Sales Proceeds (Jan 2007)</t>
  </si>
  <si>
    <t>Purchase Price (January 2008)</t>
  </si>
  <si>
    <t>Share repurchase Dec 2011</t>
  </si>
  <si>
    <t>Recapitalization Jun 2012 - Equity proceeds</t>
  </si>
  <si>
    <t>Recapitalization Jun 2012 - Debt</t>
  </si>
  <si>
    <t>Add-on acquisition (April 2008)</t>
  </si>
  <si>
    <t>Add-on acquisition (December 2009)</t>
  </si>
  <si>
    <t>Add-on acquisition (February 2010)</t>
  </si>
  <si>
    <t>Add-on acquisition (October 2011)</t>
  </si>
  <si>
    <t>CODI's Portion of Sales Proceeds (May 2012)</t>
  </si>
  <si>
    <t>Unsuccessful Acquisition Costs</t>
  </si>
  <si>
    <t>Adj EBTIDA</t>
  </si>
  <si>
    <t>Add-on acquisition (Debt) March 2017</t>
  </si>
  <si>
    <t>Sales Proceeds (Aug 2013 IPO - Mar 2017)</t>
  </si>
  <si>
    <t>Purchase Price (June 2017)</t>
  </si>
  <si>
    <t>Add-on acquisition (debt) August 2017</t>
  </si>
  <si>
    <t>Add-on acquisition (debt) July 2017</t>
  </si>
  <si>
    <t>Purchase Price (February 2018)</t>
  </si>
  <si>
    <t>Recapitalization January 2018 Debt proceeds</t>
  </si>
  <si>
    <t>Add-on acquisition (debt) February 18</t>
  </si>
  <si>
    <t>Integration services fee</t>
  </si>
  <si>
    <t>Add-on acquisition (debt) September 2018</t>
  </si>
  <si>
    <t>Velocity Outdoor</t>
  </si>
  <si>
    <t>Add-on acquisition (equity) September 2018</t>
  </si>
  <si>
    <t>Minoritiy Intereset acquisition Dec 2015</t>
  </si>
  <si>
    <t>Other (income) expense</t>
  </si>
  <si>
    <t>CODI's Portion of Sales Proceeds (March 2019)</t>
  </si>
  <si>
    <t>CODI's Portion of Sales Proceeds expected September 2019</t>
  </si>
  <si>
    <t>Total expected Sales Proceeds</t>
  </si>
  <si>
    <t>Sales Proceeds (June 2019)</t>
  </si>
  <si>
    <t>Purchase Price (May 2020)</t>
  </si>
  <si>
    <t>Growth capital expenditures</t>
  </si>
  <si>
    <t>Add-on acquisition (debt) June 2020</t>
  </si>
  <si>
    <t>Compass Diversified (NYSE: CODI)</t>
  </si>
  <si>
    <t>Purchase Price (October 2020)</t>
  </si>
  <si>
    <t>BOA</t>
  </si>
  <si>
    <t>Recapitalization Nov 2020 - Equity proceeds</t>
  </si>
  <si>
    <t>Recapitalization Nov 2020 - Debt</t>
  </si>
  <si>
    <t>Equity Repurchase (add'l invested capital by CODI) Nov 2020</t>
  </si>
  <si>
    <t>Ergobaby equity purchase June 2016</t>
  </si>
  <si>
    <t>Sterno Equity purchase February 2018</t>
  </si>
  <si>
    <t>Sterno Equity purchase March 2018</t>
  </si>
  <si>
    <t>Liberty equity purchase March 2016</t>
  </si>
  <si>
    <t>Altor Solutions</t>
  </si>
  <si>
    <t>Add-on acquisition (equity) March 21</t>
  </si>
  <si>
    <t>Add-on acquisition (Debt) May 2018</t>
  </si>
  <si>
    <t>Add-on acquisition (Debt) September 2018</t>
  </si>
  <si>
    <t>Add-on acquisition (debt) October 2021</t>
  </si>
  <si>
    <t>Lugano</t>
  </si>
  <si>
    <t>Purchase Price (September 2021)</t>
  </si>
  <si>
    <t>Sales Proceeds (October 2021)</t>
  </si>
  <si>
    <t>Agrees to Company tab</t>
  </si>
  <si>
    <t>Add-on acquisition (debt) February 2022</t>
  </si>
  <si>
    <t>PrimaLoft</t>
  </si>
  <si>
    <t>Net income (loss) from continuing operations</t>
  </si>
  <si>
    <t>Interest expense, net</t>
  </si>
  <si>
    <t>Purchase Price (July 2022)</t>
  </si>
  <si>
    <t>Management fees'</t>
  </si>
  <si>
    <t>Successful Acquisition Costs</t>
  </si>
  <si>
    <t>Unsuccesful acquisition costs</t>
  </si>
  <si>
    <t>Check</t>
  </si>
  <si>
    <t>BOA equity purchase September 2021</t>
  </si>
  <si>
    <t>Recapitalization Feb 2022 - Debt</t>
  </si>
  <si>
    <t>Recapitalization June 2021 - Debt</t>
  </si>
  <si>
    <t>YTD 2022 Q4 Adjusted EBITDA schedule</t>
  </si>
  <si>
    <t>(Gain) loss on sale of business</t>
  </si>
  <si>
    <t>Add-on acquisition (debt) April 2023</t>
  </si>
  <si>
    <t>Realized gain ($m)</t>
  </si>
  <si>
    <t>(Income) loss from discontinued operations attributable to minority interest</t>
  </si>
  <si>
    <t>Income (loss) from operations</t>
  </si>
  <si>
    <t>Advanced Circuits*</t>
  </si>
  <si>
    <t>Cost of Goods Sold</t>
  </si>
  <si>
    <t xml:space="preserve">  G&amp;A Expenses</t>
  </si>
  <si>
    <t>Management Fee</t>
  </si>
  <si>
    <t>Amort Expense</t>
  </si>
  <si>
    <t>Operating Income / (Loss)</t>
  </si>
  <si>
    <t xml:space="preserve">  Interest (Expense)</t>
  </si>
  <si>
    <t xml:space="preserve">  I/C Interest Inc / (Exp)</t>
  </si>
  <si>
    <t xml:space="preserve">  Other Income / (Expense)</t>
  </si>
  <si>
    <t>Income Tax Expense</t>
  </si>
  <si>
    <t xml:space="preserve"> Net Income / (Loss)</t>
  </si>
  <si>
    <t xml:space="preserve">  Amort (Exp) - Loan Orig Fee</t>
  </si>
  <si>
    <t xml:space="preserve">  Total Assets</t>
  </si>
  <si>
    <t>Long Term Debt, I/C (CODI)</t>
  </si>
  <si>
    <t xml:space="preserve">  Total Liabilities</t>
  </si>
  <si>
    <t xml:space="preserve">  Total Equity</t>
  </si>
  <si>
    <t xml:space="preserve">  Selling Expenses</t>
  </si>
  <si>
    <t xml:space="preserve">  Interest Income</t>
  </si>
  <si>
    <t>Short Term Debt, I/C (CODI)</t>
  </si>
  <si>
    <t>I/C Accrued Interest (CODI)</t>
  </si>
  <si>
    <t>Interest Income</t>
  </si>
  <si>
    <t>Selling Expenses</t>
  </si>
  <si>
    <t>Purchases - Maintenance CAP EX</t>
  </si>
  <si>
    <t>Purchases - Growth CAP EX</t>
  </si>
  <si>
    <t xml:space="preserve">  G/(L) on Sale of Fixed Assets</t>
  </si>
  <si>
    <t>Impairment of Assets</t>
  </si>
  <si>
    <t>Recapitalization Dec 2023 - Debt</t>
  </si>
  <si>
    <t>YTD 2023 Adjusted EBITDA schedule</t>
  </si>
  <si>
    <t>Marucci Sports*</t>
  </si>
  <si>
    <t>Recapitalization Feb 2022 - Equity distribution</t>
  </si>
  <si>
    <t>Recapitalization January 2018 Equity distribution</t>
  </si>
  <si>
    <t>Recapitalization June 2021 - Equity distribution</t>
  </si>
  <si>
    <t>Add-on acquisition (debt) July 2022</t>
  </si>
  <si>
    <t>Recapitalization Dec 2023 - Equity distribution</t>
  </si>
  <si>
    <t>THP</t>
  </si>
  <si>
    <t>* All information is presented in thousands ($000)
* All quarterly information is unaudited</t>
  </si>
  <si>
    <t xml:space="preserve">              —</t>
  </si>
  <si>
    <t xml:space="preserve">             —</t>
  </si>
  <si>
    <t xml:space="preserve">            —</t>
  </si>
  <si>
    <t xml:space="preserve">                —</t>
  </si>
  <si>
    <t xml:space="preserve">           —</t>
  </si>
  <si>
    <t>Add-on acquisition (debt) Dec 2023</t>
  </si>
  <si>
    <t>YTD 2024 Adjusted EBITDA schedule</t>
  </si>
  <si>
    <t>Add-on acquisition (debt) October 2024</t>
  </si>
  <si>
    <t>*The sale of ACI, Marucci and Ergo were completed in February 2023, November 2023 and December 2024 respectively. The financial results of ACI and Marucci were recorded as discontinued operations in 2023. The financial results of Ergo were recorded as a discontinued operation in 2024. For discontinued operations reporting, please refer to our most recent 10-K and 10-Q public filings</t>
  </si>
  <si>
    <t>Ergobaby*</t>
  </si>
  <si>
    <t>Senior Notes, Term Debt &amp; Revolver</t>
  </si>
  <si>
    <t>Loss on deconsolidation</t>
  </si>
  <si>
    <t>YTD 2025 Adjusted EBITDA schedule</t>
  </si>
  <si>
    <t>Other (Income) Expense</t>
  </si>
  <si>
    <t>Amortization of debt issuance costs</t>
  </si>
  <si>
    <t>Other expense (Income)</t>
  </si>
  <si>
    <t>Amortization of Loan fees</t>
  </si>
  <si>
    <t>(Gain)/Loss on discontinued operations, net of income tax</t>
  </si>
  <si>
    <t>Loss on debt modification</t>
  </si>
  <si>
    <t>Net income (loss)</t>
  </si>
  <si>
    <t>Net income (loss) attributable to holdings</t>
  </si>
  <si>
    <t>(Income) from continuing operations attributable to NCI</t>
  </si>
  <si>
    <t>Amortization of debt issuance costs and I/C loan fees</t>
  </si>
  <si>
    <t>Loss(Gain) on sale</t>
  </si>
  <si>
    <t>Loss (Gain) on sale or deconsolidation</t>
  </si>
  <si>
    <t>Other operating (income) expense</t>
  </si>
  <si>
    <t xml:space="preserve">Other operating (income) </t>
  </si>
  <si>
    <t>Includes Sterno food service product division through the date of sale, May 1, 2026.</t>
  </si>
  <si>
    <t>Arnold Magnetic</t>
  </si>
  <si>
    <t>Rimports</t>
  </si>
  <si>
    <t>BOA Technology</t>
  </si>
  <si>
    <t>Ergobaby</t>
  </si>
  <si>
    <t>Marucci Sports</t>
  </si>
  <si>
    <t>FY 2025</t>
  </si>
  <si>
    <t>FY 2024</t>
  </si>
  <si>
    <t>FY 2023</t>
  </si>
  <si>
    <t>FY 2022</t>
  </si>
  <si>
    <t>FY 2021</t>
  </si>
  <si>
    <t>FY 2020</t>
  </si>
  <si>
    <t>FY 2019</t>
  </si>
  <si>
    <t>FY 2018</t>
  </si>
  <si>
    <t>FY 2017</t>
  </si>
  <si>
    <t>FY 2016</t>
  </si>
  <si>
    <t>FY 2015</t>
  </si>
  <si>
    <t>FY 2014</t>
  </si>
  <si>
    <t>FY 2013</t>
  </si>
  <si>
    <t>FY 2012</t>
  </si>
  <si>
    <t>FY 2011</t>
  </si>
  <si>
    <t>FY 2010</t>
  </si>
  <si>
    <t>FY 2009</t>
  </si>
  <si>
    <t>FY 2008</t>
  </si>
  <si>
    <t>FY 2007</t>
  </si>
  <si>
    <t>FY 2006</t>
  </si>
  <si>
    <t>Current</t>
  </si>
  <si>
    <t>Prior</t>
  </si>
  <si>
    <t>TTM</t>
  </si>
  <si>
    <t>Q1</t>
  </si>
  <si>
    <t>Q2</t>
  </si>
  <si>
    <t>Q3</t>
  </si>
  <si>
    <t>Q4</t>
  </si>
  <si>
    <t>Includes Crosman airgun product division through the date of sale, April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</si>
</sst>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 #,##0_);_(* \(#,##0\);_(* &quot;-&quot;??_);_(@_)"/>
    <numFmt numFmtId="167" formatCode="0.0%"/>
    <numFmt numFmtId="168" formatCode="_(&quot;$&quot;* #,##0_);_(&quot;$&quot;* \(#,##0\);_(&quot;$&quot;* &quot;-&quot;??_);_(@_)"/>
    <numFmt numFmtId="169" formatCode="#,##0.0_);\(#,##0.0\)"/>
    <numFmt numFmtId="170" formatCode="[$€-2]\ #,##0.0_);\([$€-2]\ #,##0.0\)"/>
  </numFmts>
  <fonts count="38" x14ac:knownFonts="1">
    <font>
      <sz val="11"/>
      <color theme="1"/>
      <name val="Calibri"/>
      <family val="2"/>
      <scheme val="minor"/>
    </font>
    <font>
      <sz val="11"/>
      <color indexed="8"/>
      <name val="Calibri"/>
      <family val="2"/>
    </font>
    <font>
      <b/>
      <sz val="11"/>
      <color indexed="8"/>
      <name val="Calibri"/>
      <family val="2"/>
    </font>
    <font>
      <b/>
      <sz val="11"/>
      <name val="Calibri"/>
      <family val="2"/>
    </font>
    <font>
      <b/>
      <sz val="11"/>
      <color indexed="10"/>
      <name val="Calibri"/>
      <family val="2"/>
    </font>
    <font>
      <b/>
      <u/>
      <sz val="11"/>
      <color indexed="8"/>
      <name val="Calibri"/>
      <family val="2"/>
    </font>
    <font>
      <u val="singleAccounting"/>
      <sz val="11"/>
      <color indexed="8"/>
      <name val="Calibri"/>
      <family val="2"/>
    </font>
    <font>
      <u/>
      <sz val="11"/>
      <color indexed="8"/>
      <name val="Calibri"/>
      <family val="2"/>
    </font>
    <font>
      <sz val="11"/>
      <name val="Calibri"/>
      <family val="2"/>
    </font>
    <font>
      <b/>
      <u/>
      <sz val="11"/>
      <name val="Calibri"/>
      <family val="2"/>
    </font>
    <font>
      <u val="singleAccounting"/>
      <sz val="11"/>
      <name val="Calibri"/>
      <family val="2"/>
    </font>
    <font>
      <u/>
      <sz val="11"/>
      <name val="Calibri"/>
      <family val="2"/>
    </font>
    <font>
      <sz val="11"/>
      <color indexed="10"/>
      <name val="Calibri"/>
      <family val="2"/>
    </font>
    <font>
      <u/>
      <sz val="11"/>
      <color indexed="9"/>
      <name val="Calibri"/>
      <family val="2"/>
    </font>
    <font>
      <sz val="11"/>
      <name val="Calibri"/>
      <family val="2"/>
      <scheme val="minor"/>
    </font>
    <font>
      <b/>
      <sz val="11"/>
      <color theme="1"/>
      <name val="Calibri"/>
      <family val="2"/>
      <scheme val="minor"/>
    </font>
    <font>
      <u/>
      <sz val="11"/>
      <color theme="1"/>
      <name val="Calibri"/>
      <family val="2"/>
      <scheme val="minor"/>
    </font>
    <font>
      <b/>
      <u/>
      <sz val="11"/>
      <color indexed="10"/>
      <name val="Calibri"/>
      <family val="2"/>
    </font>
    <font>
      <sz val="11"/>
      <color theme="1"/>
      <name val="Calibri"/>
      <family val="2"/>
      <scheme val="minor"/>
    </font>
    <font>
      <b/>
      <u val="singleAccounting"/>
      <sz val="11"/>
      <color indexed="8"/>
      <name val="Calibri"/>
      <family val="2"/>
    </font>
    <font>
      <b/>
      <u val="singleAccounting"/>
      <sz val="11"/>
      <color theme="1"/>
      <name val="Calibri"/>
      <family val="2"/>
      <scheme val="minor"/>
    </font>
    <font>
      <b/>
      <sz val="11"/>
      <name val="Calibri"/>
      <family val="2"/>
      <scheme val="minor"/>
    </font>
    <font>
      <sz val="11"/>
      <color rgb="FF000000"/>
      <name val="Calibri"/>
      <family val="2"/>
      <scheme val="minor"/>
    </font>
    <font>
      <sz val="10"/>
      <color rgb="FF000000"/>
      <name val="Times New Roman"/>
      <family val="1"/>
    </font>
    <font>
      <u val="singleAccounting"/>
      <sz val="11"/>
      <color theme="1"/>
      <name val="Calibri"/>
      <family val="2"/>
      <scheme val="minor"/>
    </font>
    <font>
      <i/>
      <sz val="11"/>
      <color rgb="FFFF0000"/>
      <name val="Calibri"/>
      <family val="2"/>
      <scheme val="minor"/>
    </font>
    <font>
      <sz val="11"/>
      <color rgb="FFFF0000"/>
      <name val="Calibri"/>
      <family val="2"/>
      <scheme val="minor"/>
    </font>
    <font>
      <b/>
      <u/>
      <sz val="11"/>
      <color theme="1"/>
      <name val="Calibri"/>
      <family val="2"/>
      <scheme val="minor"/>
    </font>
    <font>
      <sz val="11"/>
      <color theme="1"/>
      <name val="Calibri"/>
      <family val="2"/>
    </font>
    <font>
      <b/>
      <sz val="11"/>
      <color rgb="FFFF0000"/>
      <name val="Calibri"/>
      <family val="2"/>
      <scheme val="minor"/>
    </font>
    <font>
      <sz val="10"/>
      <name val="Arial"/>
      <family val="2"/>
    </font>
    <font>
      <b/>
      <sz val="18"/>
      <color rgb="FF000000"/>
      <name val="Arial"/>
      <family val="2"/>
    </font>
    <font>
      <b/>
      <sz val="16"/>
      <color rgb="FF000000"/>
      <name val="Arial"/>
      <family val="2"/>
    </font>
    <font>
      <sz val="14"/>
      <color rgb="FF000000"/>
      <name val="Arial"/>
      <family val="2"/>
    </font>
    <font>
      <sz val="8"/>
      <name val="Tahoma"/>
      <family val="2"/>
    </font>
    <font>
      <sz val="9"/>
      <color theme="1"/>
      <name val="Calibri"/>
      <family val="2"/>
      <scheme val="minor"/>
    </font>
    <font>
      <i/>
      <sz val="11"/>
      <color indexed="8"/>
      <name val="Calibri"/>
      <family val="2"/>
    </font>
    <font>
      <i/>
      <sz val="11"/>
      <name val="Calibri"/>
      <family val="2"/>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79998168889431442"/>
        <bgColor indexed="64"/>
      </patternFill>
    </fill>
  </fills>
  <borders count="35">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hair">
        <color indexed="64"/>
      </left>
      <right style="medium">
        <color rgb="FF000000"/>
      </right>
      <top style="medium">
        <color indexed="64"/>
      </top>
      <bottom/>
      <diagonal/>
    </border>
    <border>
      <left style="hair">
        <color indexed="64"/>
      </left>
      <right style="medium">
        <color rgb="FF000000"/>
      </right>
      <top/>
      <bottom/>
      <diagonal/>
    </border>
    <border>
      <left style="hair">
        <color indexed="64"/>
      </left>
      <right style="medium">
        <color rgb="FF000000"/>
      </right>
      <top/>
      <bottom style="medium">
        <color indexed="64"/>
      </bottom>
      <diagonal/>
    </border>
    <border>
      <left style="medium">
        <color indexed="64"/>
      </left>
      <right style="hair">
        <color indexed="64"/>
      </right>
      <top/>
      <bottom/>
      <diagonal/>
    </border>
    <border>
      <left/>
      <right style="medium">
        <color rgb="FF000000"/>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s>
  <cellStyleXfs count="2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70" fontId="18" fillId="0" borderId="0"/>
    <xf numFmtId="44" fontId="18" fillId="0" borderId="0" applyFont="0" applyFill="0" applyBorder="0" applyAlignment="0" applyProtection="0"/>
    <xf numFmtId="0" fontId="23" fillId="0" borderId="0" applyBorder="0">
      <alignment wrapText="1"/>
    </xf>
    <xf numFmtId="43" fontId="28" fillId="0" borderId="0" applyFont="0" applyFill="0" applyBorder="0" applyAlignment="0" applyProtection="0"/>
    <xf numFmtId="0" fontId="28" fillId="0" borderId="0"/>
    <xf numFmtId="9" fontId="28" fillId="0" borderId="0" applyFont="0" applyFill="0" applyBorder="0" applyAlignment="0" applyProtection="0"/>
    <xf numFmtId="44" fontId="2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70" fontId="18" fillId="0" borderId="0"/>
    <xf numFmtId="0" fontId="30" fillId="0" borderId="0"/>
    <xf numFmtId="0" fontId="23"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43" fontId="18" fillId="0" borderId="0" applyFont="0" applyFill="0" applyBorder="0" applyAlignment="0" applyProtection="0"/>
    <xf numFmtId="0" fontId="34" fillId="0" borderId="0"/>
    <xf numFmtId="9" fontId="18" fillId="0" borderId="0" applyFont="0" applyFill="0" applyBorder="0" applyAlignment="0" applyProtection="0"/>
    <xf numFmtId="43" fontId="30" fillId="0" borderId="0" applyFont="0" applyFill="0" applyBorder="0" applyAlignment="0" applyProtection="0"/>
  </cellStyleXfs>
  <cellXfs count="977">
    <xf numFmtId="0" fontId="0" fillId="0" borderId="0" xfId="0"/>
    <xf numFmtId="0" fontId="0" fillId="2" borderId="1" xfId="0" applyFill="1" applyBorder="1"/>
    <xf numFmtId="0" fontId="0" fillId="2" borderId="1" xfId="0" applyFill="1" applyBorder="1" applyAlignment="1">
      <alignment horizontal="center"/>
    </xf>
    <xf numFmtId="0" fontId="0" fillId="2" borderId="2" xfId="0" applyFill="1" applyBorder="1"/>
    <xf numFmtId="0" fontId="0" fillId="3" borderId="0" xfId="0" applyFill="1"/>
    <xf numFmtId="0" fontId="0" fillId="2" borderId="3" xfId="0" applyFill="1" applyBorder="1"/>
    <xf numFmtId="0" fontId="0" fillId="2" borderId="0" xfId="0" applyFill="1"/>
    <xf numFmtId="0" fontId="0" fillId="2" borderId="4" xfId="0" applyFill="1" applyBorder="1"/>
    <xf numFmtId="0" fontId="3" fillId="2" borderId="5" xfId="0" applyFont="1" applyFill="1" applyBorder="1"/>
    <xf numFmtId="164" fontId="2" fillId="2" borderId="0" xfId="2" applyNumberFormat="1" applyFont="1" applyFill="1" applyAlignment="1">
      <alignment horizontal="center"/>
    </xf>
    <xf numFmtId="0" fontId="5" fillId="2" borderId="0" xfId="0" applyFont="1" applyFill="1" applyAlignment="1">
      <alignment horizontal="center"/>
    </xf>
    <xf numFmtId="165" fontId="2" fillId="2" borderId="0" xfId="1" applyNumberFormat="1" applyFont="1" applyFill="1" applyAlignment="1">
      <alignment horizontal="center"/>
    </xf>
    <xf numFmtId="0" fontId="2" fillId="2" borderId="0" xfId="0" applyFont="1" applyFill="1"/>
    <xf numFmtId="0" fontId="5" fillId="2" borderId="4" xfId="0" applyFont="1" applyFill="1" applyBorder="1" applyAlignment="1">
      <alignment horizontal="center"/>
    </xf>
    <xf numFmtId="0" fontId="2" fillId="3" borderId="0" xfId="0" applyFont="1" applyFill="1"/>
    <xf numFmtId="0" fontId="0" fillId="2" borderId="6" xfId="0" applyFill="1" applyBorder="1"/>
    <xf numFmtId="0" fontId="2" fillId="2" borderId="3" xfId="0" applyFont="1" applyFill="1" applyBorder="1"/>
    <xf numFmtId="165" fontId="4" fillId="2" borderId="0" xfId="1" applyNumberFormat="1" applyFont="1" applyFill="1" applyAlignment="1">
      <alignment horizontal="center"/>
    </xf>
    <xf numFmtId="164" fontId="4" fillId="2" borderId="0" xfId="2" applyNumberFormat="1" applyFont="1" applyFill="1" applyAlignment="1">
      <alignment horizontal="center"/>
    </xf>
    <xf numFmtId="164" fontId="5" fillId="2" borderId="0" xfId="0" applyNumberFormat="1" applyFont="1" applyFill="1" applyAlignment="1">
      <alignment horizontal="center"/>
    </xf>
    <xf numFmtId="166" fontId="2" fillId="2" borderId="0" xfId="1" applyNumberFormat="1" applyFont="1" applyFill="1" applyAlignment="1">
      <alignment horizontal="center"/>
    </xf>
    <xf numFmtId="166" fontId="2" fillId="2" borderId="4" xfId="1" applyNumberFormat="1" applyFont="1" applyFill="1" applyBorder="1" applyAlignment="1">
      <alignment horizontal="center"/>
    </xf>
    <xf numFmtId="166" fontId="0" fillId="2" borderId="0" xfId="1" applyNumberFormat="1" applyFont="1" applyFill="1" applyAlignment="1">
      <alignment horizontal="center"/>
    </xf>
    <xf numFmtId="166" fontId="0" fillId="2" borderId="4" xfId="1" applyNumberFormat="1" applyFont="1" applyFill="1" applyBorder="1" applyAlignment="1">
      <alignment horizontal="center"/>
    </xf>
    <xf numFmtId="166" fontId="0" fillId="2" borderId="3" xfId="1" applyNumberFormat="1" applyFont="1" applyFill="1" applyBorder="1" applyAlignment="1">
      <alignment horizontal="center"/>
    </xf>
    <xf numFmtId="166" fontId="2" fillId="2" borderId="3" xfId="1" applyNumberFormat="1" applyFont="1" applyFill="1" applyBorder="1" applyAlignment="1">
      <alignment horizontal="center"/>
    </xf>
    <xf numFmtId="166" fontId="2" fillId="2" borderId="0" xfId="0" applyNumberFormat="1" applyFont="1" applyFill="1"/>
    <xf numFmtId="166" fontId="1" fillId="2" borderId="3" xfId="1" applyNumberFormat="1" applyFill="1" applyBorder="1" applyAlignment="1">
      <alignment horizontal="center"/>
    </xf>
    <xf numFmtId="166" fontId="1" fillId="2" borderId="0" xfId="1" applyNumberFormat="1" applyFill="1" applyAlignment="1">
      <alignment horizontal="center"/>
    </xf>
    <xf numFmtId="166" fontId="1" fillId="2" borderId="4" xfId="1" applyNumberFormat="1" applyFill="1" applyBorder="1" applyAlignment="1">
      <alignment horizontal="center"/>
    </xf>
    <xf numFmtId="166" fontId="0" fillId="2" borderId="0" xfId="0" applyNumberFormat="1" applyFill="1"/>
    <xf numFmtId="166" fontId="6" fillId="2" borderId="3" xfId="1" applyNumberFormat="1" applyFont="1" applyFill="1" applyBorder="1" applyAlignment="1">
      <alignment horizontal="center"/>
    </xf>
    <xf numFmtId="166" fontId="6" fillId="2" borderId="0" xfId="1" applyNumberFormat="1" applyFont="1" applyFill="1" applyAlignment="1">
      <alignment horizontal="center"/>
    </xf>
    <xf numFmtId="166" fontId="6" fillId="2" borderId="4" xfId="1" applyNumberFormat="1" applyFont="1" applyFill="1" applyBorder="1" applyAlignment="1">
      <alignment horizontal="center"/>
    </xf>
    <xf numFmtId="0" fontId="7" fillId="2" borderId="3" xfId="0" applyFont="1" applyFill="1" applyBorder="1"/>
    <xf numFmtId="0" fontId="7" fillId="2" borderId="0" xfId="0" applyFont="1" applyFill="1"/>
    <xf numFmtId="166" fontId="0" fillId="2" borderId="0" xfId="1" applyNumberFormat="1" applyFont="1" applyFill="1"/>
    <xf numFmtId="166" fontId="0" fillId="2" borderId="4" xfId="1" applyNumberFormat="1" applyFont="1" applyFill="1" applyBorder="1"/>
    <xf numFmtId="166" fontId="1" fillId="2" borderId="0" xfId="1" applyNumberFormat="1" applyFill="1"/>
    <xf numFmtId="166" fontId="2" fillId="2" borderId="0" xfId="1" applyNumberFormat="1" applyFont="1" applyFill="1"/>
    <xf numFmtId="166" fontId="2" fillId="2" borderId="4" xfId="1" applyNumberFormat="1" applyFont="1" applyFill="1" applyBorder="1"/>
    <xf numFmtId="166" fontId="0" fillId="2" borderId="4" xfId="0" applyNumberFormat="1" applyFill="1" applyBorder="1"/>
    <xf numFmtId="0" fontId="8" fillId="2" borderId="3" xfId="0" applyFont="1" applyFill="1" applyBorder="1"/>
    <xf numFmtId="0" fontId="5" fillId="2" borderId="3" xfId="0" applyFont="1" applyFill="1" applyBorder="1"/>
    <xf numFmtId="43" fontId="2" fillId="2" borderId="0" xfId="1" applyFont="1" applyFill="1"/>
    <xf numFmtId="167" fontId="2" fillId="2" borderId="0" xfId="3" applyNumberFormat="1" applyFont="1" applyFill="1" applyAlignment="1">
      <alignment horizontal="center"/>
    </xf>
    <xf numFmtId="167" fontId="2" fillId="2" borderId="0" xfId="3" applyNumberFormat="1" applyFont="1" applyFill="1"/>
    <xf numFmtId="166" fontId="2" fillId="2" borderId="4" xfId="3" applyNumberFormat="1" applyFont="1" applyFill="1" applyBorder="1"/>
    <xf numFmtId="0" fontId="2" fillId="2" borderId="6" xfId="0" applyFont="1" applyFill="1" applyBorder="1"/>
    <xf numFmtId="166" fontId="2" fillId="2" borderId="6" xfId="1" applyNumberFormat="1" applyFont="1" applyFill="1" applyBorder="1" applyAlignment="1">
      <alignment horizontal="center"/>
    </xf>
    <xf numFmtId="166" fontId="2" fillId="2" borderId="7" xfId="1" applyNumberFormat="1" applyFont="1" applyFill="1" applyBorder="1" applyAlignment="1">
      <alignment horizontal="center"/>
    </xf>
    <xf numFmtId="167" fontId="2" fillId="2" borderId="7" xfId="3" applyNumberFormat="1" applyFont="1" applyFill="1" applyBorder="1" applyAlignment="1">
      <alignment horizontal="center"/>
    </xf>
    <xf numFmtId="166" fontId="2" fillId="2" borderId="8" xfId="1" applyNumberFormat="1" applyFont="1" applyFill="1" applyBorder="1" applyAlignment="1">
      <alignment horizontal="center"/>
    </xf>
    <xf numFmtId="0" fontId="2" fillId="2" borderId="7" xfId="0" applyFont="1" applyFill="1" applyBorder="1"/>
    <xf numFmtId="166" fontId="2" fillId="2" borderId="7" xfId="1" applyNumberFormat="1" applyFont="1" applyFill="1" applyBorder="1"/>
    <xf numFmtId="166" fontId="2" fillId="2" borderId="7" xfId="3" applyNumberFormat="1" applyFont="1" applyFill="1" applyBorder="1" applyAlignment="1">
      <alignment horizontal="center"/>
    </xf>
    <xf numFmtId="166" fontId="2" fillId="2" borderId="7" xfId="0" applyNumberFormat="1" applyFont="1" applyFill="1" applyBorder="1"/>
    <xf numFmtId="167" fontId="2" fillId="2" borderId="7" xfId="3" applyNumberFormat="1" applyFont="1" applyFill="1" applyBorder="1"/>
    <xf numFmtId="166" fontId="2" fillId="2" borderId="8" xfId="3" applyNumberFormat="1" applyFont="1" applyFill="1" applyBorder="1"/>
    <xf numFmtId="166" fontId="0" fillId="2" borderId="7" xfId="0" applyNumberFormat="1" applyFill="1" applyBorder="1"/>
    <xf numFmtId="167" fontId="2" fillId="3" borderId="0" xfId="1" applyNumberFormat="1" applyFont="1" applyFill="1" applyAlignment="1">
      <alignment horizontal="center"/>
    </xf>
    <xf numFmtId="167" fontId="2" fillId="3" borderId="0" xfId="1" applyNumberFormat="1" applyFont="1" applyFill="1"/>
    <xf numFmtId="166" fontId="2" fillId="3" borderId="0" xfId="1" applyNumberFormat="1" applyFont="1" applyFill="1" applyAlignment="1">
      <alignment horizontal="center"/>
    </xf>
    <xf numFmtId="166" fontId="2" fillId="3" borderId="0" xfId="1" applyNumberFormat="1" applyFont="1" applyFill="1"/>
    <xf numFmtId="166" fontId="0" fillId="3" borderId="0" xfId="0" applyNumberFormat="1" applyFill="1"/>
    <xf numFmtId="166" fontId="0" fillId="3" borderId="0" xfId="1" applyNumberFormat="1" applyFont="1" applyFill="1"/>
    <xf numFmtId="166" fontId="0" fillId="3" borderId="0" xfId="1" applyNumberFormat="1" applyFont="1" applyFill="1" applyAlignment="1">
      <alignment horizontal="center"/>
    </xf>
    <xf numFmtId="167" fontId="2" fillId="2" borderId="4" xfId="3" applyNumberFormat="1" applyFont="1" applyFill="1" applyBorder="1" applyAlignment="1">
      <alignment horizontal="center"/>
    </xf>
    <xf numFmtId="167" fontId="2" fillId="2" borderId="3" xfId="3" applyNumberFormat="1" applyFont="1" applyFill="1" applyBorder="1" applyAlignment="1">
      <alignment horizontal="center"/>
    </xf>
    <xf numFmtId="167" fontId="2" fillId="2" borderId="4" xfId="3" applyNumberFormat="1" applyFont="1" applyFill="1" applyBorder="1"/>
    <xf numFmtId="167" fontId="2" fillId="2" borderId="8" xfId="3" applyNumberFormat="1" applyFont="1" applyFill="1" applyBorder="1" applyAlignment="1">
      <alignment horizontal="center"/>
    </xf>
    <xf numFmtId="167" fontId="2" fillId="2" borderId="6" xfId="3" applyNumberFormat="1" applyFont="1" applyFill="1" applyBorder="1" applyAlignment="1">
      <alignment horizontal="center"/>
    </xf>
    <xf numFmtId="167" fontId="2" fillId="2" borderId="8" xfId="3" applyNumberFormat="1" applyFont="1" applyFill="1" applyBorder="1"/>
    <xf numFmtId="165" fontId="8" fillId="2" borderId="4" xfId="1" applyNumberFormat="1" applyFont="1" applyFill="1" applyBorder="1" applyAlignment="1">
      <alignment horizontal="center"/>
    </xf>
    <xf numFmtId="164" fontId="3" fillId="2" borderId="0" xfId="2" applyNumberFormat="1" applyFont="1" applyFill="1" applyAlignment="1">
      <alignment horizontal="center"/>
    </xf>
    <xf numFmtId="0" fontId="5" fillId="2" borderId="3" xfId="0" applyFont="1" applyFill="1" applyBorder="1" applyAlignment="1">
      <alignment horizontal="center"/>
    </xf>
    <xf numFmtId="0" fontId="8" fillId="2" borderId="0" xfId="0" applyFont="1" applyFill="1"/>
    <xf numFmtId="0" fontId="5" fillId="2" borderId="5" xfId="0" applyFont="1" applyFill="1" applyBorder="1"/>
    <xf numFmtId="164" fontId="2" fillId="2" borderId="9" xfId="2" applyNumberFormat="1" applyFont="1" applyFill="1" applyBorder="1" applyAlignment="1">
      <alignment horizontal="center"/>
    </xf>
    <xf numFmtId="0" fontId="5" fillId="2" borderId="5"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166" fontId="0" fillId="2" borderId="3" xfId="1" applyNumberFormat="1" applyFont="1" applyFill="1" applyBorder="1"/>
    <xf numFmtId="166" fontId="2" fillId="2" borderId="3" xfId="1" applyNumberFormat="1" applyFont="1" applyFill="1" applyBorder="1"/>
    <xf numFmtId="166" fontId="1" fillId="2" borderId="3" xfId="1" applyNumberFormat="1" applyFill="1" applyBorder="1"/>
    <xf numFmtId="166" fontId="1" fillId="2" borderId="4" xfId="1" applyNumberFormat="1" applyFill="1" applyBorder="1"/>
    <xf numFmtId="0" fontId="8" fillId="2" borderId="6" xfId="0" applyFont="1" applyFill="1" applyBorder="1"/>
    <xf numFmtId="0" fontId="3" fillId="2" borderId="3" xfId="0" applyFont="1" applyFill="1" applyBorder="1"/>
    <xf numFmtId="0" fontId="3" fillId="2" borderId="0" xfId="0" applyFont="1" applyFill="1"/>
    <xf numFmtId="165" fontId="8" fillId="2" borderId="0" xfId="1" applyNumberFormat="1" applyFont="1" applyFill="1" applyAlignment="1">
      <alignment horizontal="center"/>
    </xf>
    <xf numFmtId="0" fontId="2" fillId="2" borderId="0" xfId="0" applyFont="1" applyFill="1" applyAlignment="1">
      <alignment horizontal="center" wrapText="1"/>
    </xf>
    <xf numFmtId="0" fontId="8" fillId="2" borderId="1" xfId="0" applyFont="1" applyFill="1" applyBorder="1"/>
    <xf numFmtId="0" fontId="8" fillId="2" borderId="1" xfId="0" applyFont="1" applyFill="1" applyBorder="1" applyAlignment="1">
      <alignment horizontal="center"/>
    </xf>
    <xf numFmtId="0" fontId="8" fillId="2" borderId="2" xfId="0" applyFont="1" applyFill="1" applyBorder="1"/>
    <xf numFmtId="0" fontId="8" fillId="3" borderId="0" xfId="0" applyFont="1" applyFill="1"/>
    <xf numFmtId="0" fontId="8" fillId="2" borderId="4" xfId="0" applyFont="1" applyFill="1" applyBorder="1"/>
    <xf numFmtId="0" fontId="9" fillId="2" borderId="0" xfId="0" applyFont="1" applyFill="1" applyAlignment="1">
      <alignment horizontal="center"/>
    </xf>
    <xf numFmtId="165" fontId="3" fillId="2" borderId="0" xfId="1" applyNumberFormat="1" applyFont="1" applyFill="1" applyAlignment="1">
      <alignment horizontal="center"/>
    </xf>
    <xf numFmtId="0" fontId="9" fillId="2" borderId="4" xfId="0" applyFont="1" applyFill="1" applyBorder="1" applyAlignment="1">
      <alignment horizontal="center"/>
    </xf>
    <xf numFmtId="0" fontId="3" fillId="3" borderId="0" xfId="0" applyFont="1" applyFill="1"/>
    <xf numFmtId="0" fontId="8" fillId="0" borderId="0" xfId="0" applyFont="1"/>
    <xf numFmtId="164" fontId="9" fillId="2" borderId="0" xfId="0" applyNumberFormat="1" applyFont="1" applyFill="1" applyAlignment="1">
      <alignment horizontal="center"/>
    </xf>
    <xf numFmtId="166" fontId="3" fillId="2" borderId="0" xfId="1" applyNumberFormat="1" applyFont="1" applyFill="1" applyAlignment="1">
      <alignment horizontal="center"/>
    </xf>
    <xf numFmtId="166" fontId="3" fillId="2" borderId="4"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4" xfId="1" applyNumberFormat="1" applyFont="1" applyFill="1" applyBorder="1" applyAlignment="1">
      <alignment horizontal="center"/>
    </xf>
    <xf numFmtId="166" fontId="8" fillId="2" borderId="3" xfId="1" applyNumberFormat="1" applyFont="1" applyFill="1" applyBorder="1" applyAlignment="1">
      <alignment horizontal="center"/>
    </xf>
    <xf numFmtId="166" fontId="3" fillId="2" borderId="3" xfId="1" applyNumberFormat="1" applyFont="1" applyFill="1" applyBorder="1" applyAlignment="1">
      <alignment horizontal="center"/>
    </xf>
    <xf numFmtId="166" fontId="3" fillId="2" borderId="0" xfId="0" applyNumberFormat="1" applyFont="1" applyFill="1"/>
    <xf numFmtId="166" fontId="8" fillId="2" borderId="0" xfId="0" applyNumberFormat="1" applyFont="1" applyFill="1"/>
    <xf numFmtId="166" fontId="10" fillId="2" borderId="3" xfId="1" applyNumberFormat="1" applyFont="1" applyFill="1" applyBorder="1" applyAlignment="1">
      <alignment horizontal="center"/>
    </xf>
    <xf numFmtId="166" fontId="10" fillId="2" borderId="0" xfId="1" applyNumberFormat="1" applyFont="1" applyFill="1" applyAlignment="1">
      <alignment horizontal="center"/>
    </xf>
    <xf numFmtId="166" fontId="10" fillId="2" borderId="4" xfId="1" applyNumberFormat="1" applyFont="1" applyFill="1" applyBorder="1" applyAlignment="1">
      <alignment horizontal="center"/>
    </xf>
    <xf numFmtId="0" fontId="11" fillId="2" borderId="3" xfId="0" applyFont="1" applyFill="1" applyBorder="1"/>
    <xf numFmtId="0" fontId="11" fillId="2" borderId="0" xfId="0" applyFont="1" applyFill="1"/>
    <xf numFmtId="166" fontId="8" fillId="2" borderId="0" xfId="1" applyNumberFormat="1" applyFont="1" applyFill="1"/>
    <xf numFmtId="166" fontId="8" fillId="2" borderId="4" xfId="1" applyNumberFormat="1" applyFont="1" applyFill="1" applyBorder="1"/>
    <xf numFmtId="166" fontId="3" fillId="2" borderId="0" xfId="1" applyNumberFormat="1" applyFont="1" applyFill="1"/>
    <xf numFmtId="166" fontId="3" fillId="2" borderId="4" xfId="1" applyNumberFormat="1" applyFont="1" applyFill="1" applyBorder="1"/>
    <xf numFmtId="166" fontId="8" fillId="2" borderId="4" xfId="0" applyNumberFormat="1" applyFont="1" applyFill="1" applyBorder="1"/>
    <xf numFmtId="0" fontId="9" fillId="2" borderId="3" xfId="0" applyFont="1" applyFill="1" applyBorder="1"/>
    <xf numFmtId="43" fontId="3" fillId="2" borderId="0" xfId="1" applyFont="1" applyFill="1"/>
    <xf numFmtId="167" fontId="3" fillId="2" borderId="0" xfId="3" applyNumberFormat="1" applyFont="1" applyFill="1" applyAlignment="1">
      <alignment horizontal="center"/>
    </xf>
    <xf numFmtId="167" fontId="3" fillId="2" borderId="0" xfId="3" applyNumberFormat="1" applyFont="1" applyFill="1"/>
    <xf numFmtId="166" fontId="3" fillId="2" borderId="4" xfId="3" applyNumberFormat="1" applyFont="1" applyFill="1" applyBorder="1"/>
    <xf numFmtId="0" fontId="3" fillId="2" borderId="6" xfId="0" applyFont="1" applyFill="1" applyBorder="1"/>
    <xf numFmtId="166" fontId="3" fillId="2" borderId="6" xfId="1" applyNumberFormat="1" applyFont="1" applyFill="1" applyBorder="1" applyAlignment="1">
      <alignment horizontal="center"/>
    </xf>
    <xf numFmtId="166" fontId="3" fillId="2" borderId="7" xfId="1" applyNumberFormat="1" applyFont="1" applyFill="1" applyBorder="1" applyAlignment="1">
      <alignment horizontal="center"/>
    </xf>
    <xf numFmtId="167" fontId="3" fillId="2" borderId="7" xfId="3" applyNumberFormat="1" applyFont="1" applyFill="1" applyBorder="1" applyAlignment="1">
      <alignment horizontal="center"/>
    </xf>
    <xf numFmtId="0" fontId="3" fillId="2" borderId="7" xfId="0" applyFont="1" applyFill="1" applyBorder="1"/>
    <xf numFmtId="166" fontId="3" fillId="2" borderId="7" xfId="1" applyNumberFormat="1" applyFont="1" applyFill="1" applyBorder="1"/>
    <xf numFmtId="166" fontId="3" fillId="2" borderId="7" xfId="0" applyNumberFormat="1" applyFont="1" applyFill="1" applyBorder="1"/>
    <xf numFmtId="167" fontId="3" fillId="2" borderId="7" xfId="3" applyNumberFormat="1" applyFont="1" applyFill="1" applyBorder="1"/>
    <xf numFmtId="166" fontId="3" fillId="2" borderId="8" xfId="3" applyNumberFormat="1" applyFont="1" applyFill="1" applyBorder="1"/>
    <xf numFmtId="166" fontId="8" fillId="2" borderId="7" xfId="0" applyNumberFormat="1" applyFont="1" applyFill="1" applyBorder="1"/>
    <xf numFmtId="167" fontId="3" fillId="3" borderId="0" xfId="1" applyNumberFormat="1" applyFont="1" applyFill="1" applyAlignment="1">
      <alignment horizontal="center"/>
    </xf>
    <xf numFmtId="167" fontId="3" fillId="3" borderId="0" xfId="1" applyNumberFormat="1" applyFont="1" applyFill="1"/>
    <xf numFmtId="166" fontId="3" fillId="3" borderId="0" xfId="1" applyNumberFormat="1" applyFont="1" applyFill="1" applyAlignment="1">
      <alignment horizontal="center"/>
    </xf>
    <xf numFmtId="166" fontId="3" fillId="3" borderId="0" xfId="1" applyNumberFormat="1" applyFont="1" applyFill="1"/>
    <xf numFmtId="166" fontId="8" fillId="3" borderId="0" xfId="0" applyNumberFormat="1" applyFont="1" applyFill="1"/>
    <xf numFmtId="166" fontId="8" fillId="3" borderId="0" xfId="1" applyNumberFormat="1" applyFont="1" applyFill="1" applyAlignment="1">
      <alignment horizontal="center"/>
    </xf>
    <xf numFmtId="167" fontId="3" fillId="2" borderId="4" xfId="3" applyNumberFormat="1" applyFont="1" applyFill="1" applyBorder="1" applyAlignment="1">
      <alignment horizontal="center"/>
    </xf>
    <xf numFmtId="167" fontId="3" fillId="2" borderId="3" xfId="3" applyNumberFormat="1" applyFont="1" applyFill="1" applyBorder="1" applyAlignment="1">
      <alignment horizontal="center"/>
    </xf>
    <xf numFmtId="167" fontId="3" fillId="2" borderId="4" xfId="3" applyNumberFormat="1" applyFont="1" applyFill="1" applyBorder="1"/>
    <xf numFmtId="167" fontId="8" fillId="2" borderId="0" xfId="3" applyNumberFormat="1" applyFont="1" applyFill="1"/>
    <xf numFmtId="167" fontId="3" fillId="2" borderId="8" xfId="3" applyNumberFormat="1" applyFont="1" applyFill="1" applyBorder="1" applyAlignment="1">
      <alignment horizontal="center"/>
    </xf>
    <xf numFmtId="167" fontId="3" fillId="2" borderId="6" xfId="3" applyNumberFormat="1" applyFont="1" applyFill="1" applyBorder="1" applyAlignment="1">
      <alignment horizontal="center"/>
    </xf>
    <xf numFmtId="167" fontId="3" fillId="2" borderId="8" xfId="3" applyNumberFormat="1" applyFont="1" applyFill="1" applyBorder="1"/>
    <xf numFmtId="167" fontId="8" fillId="2" borderId="7" xfId="3" applyNumberFormat="1" applyFont="1" applyFill="1" applyBorder="1"/>
    <xf numFmtId="0" fontId="9" fillId="2" borderId="3" xfId="0" applyFont="1" applyFill="1" applyBorder="1" applyAlignment="1">
      <alignment horizontal="center"/>
    </xf>
    <xf numFmtId="166" fontId="11" fillId="2" borderId="3" xfId="1" applyNumberFormat="1" applyFont="1" applyFill="1" applyBorder="1" applyAlignment="1">
      <alignment horizontal="center"/>
    </xf>
    <xf numFmtId="166" fontId="11" fillId="2" borderId="0" xfId="1" applyNumberFormat="1" applyFont="1" applyFill="1" applyAlignment="1">
      <alignment horizontal="center"/>
    </xf>
    <xf numFmtId="166" fontId="11" fillId="2" borderId="4" xfId="1" applyNumberFormat="1" applyFont="1" applyFill="1" applyBorder="1" applyAlignment="1">
      <alignment horizontal="center"/>
    </xf>
    <xf numFmtId="166" fontId="11" fillId="2" borderId="0" xfId="0" applyNumberFormat="1" applyFont="1" applyFill="1"/>
    <xf numFmtId="0" fontId="11" fillId="3" borderId="0" xfId="0" applyFont="1" applyFill="1"/>
    <xf numFmtId="166" fontId="9" fillId="2" borderId="0" xfId="0" applyNumberFormat="1" applyFont="1" applyFill="1"/>
    <xf numFmtId="166" fontId="7" fillId="2" borderId="3"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4" xfId="1" applyNumberFormat="1" applyFont="1" applyFill="1" applyBorder="1" applyAlignment="1">
      <alignment horizontal="center"/>
    </xf>
    <xf numFmtId="0" fontId="7" fillId="3" borderId="0" xfId="0" applyFont="1" applyFill="1"/>
    <xf numFmtId="166" fontId="7" fillId="2" borderId="0" xfId="0" applyNumberFormat="1" applyFont="1" applyFill="1"/>
    <xf numFmtId="166" fontId="5" fillId="2" borderId="0" xfId="0" applyNumberFormat="1" applyFont="1" applyFill="1"/>
    <xf numFmtId="166" fontId="3" fillId="2" borderId="0" xfId="1" applyNumberFormat="1" applyFont="1" applyFill="1" applyAlignment="1">
      <alignment horizontal="left"/>
    </xf>
    <xf numFmtId="167" fontId="0" fillId="2" borderId="0" xfId="3" applyNumberFormat="1" applyFont="1" applyFill="1"/>
    <xf numFmtId="167" fontId="0" fillId="2" borderId="7" xfId="3" applyNumberFormat="1" applyFont="1" applyFill="1" applyBorder="1"/>
    <xf numFmtId="165" fontId="12" fillId="2" borderId="7" xfId="1" applyNumberFormat="1" applyFont="1" applyFill="1" applyBorder="1" applyAlignment="1">
      <alignment horizontal="center"/>
    </xf>
    <xf numFmtId="166" fontId="8" fillId="2" borderId="3" xfId="1" applyNumberFormat="1" applyFont="1" applyFill="1" applyBorder="1"/>
    <xf numFmtId="166" fontId="8" fillId="2" borderId="3" xfId="0" applyNumberFormat="1" applyFont="1" applyFill="1" applyBorder="1"/>
    <xf numFmtId="166" fontId="3" fillId="2" borderId="3" xfId="1" applyNumberFormat="1" applyFont="1" applyFill="1" applyBorder="1"/>
    <xf numFmtId="0" fontId="3" fillId="2" borderId="0" xfId="0" applyFont="1" applyFill="1" applyAlignment="1">
      <alignment horizontal="center" wrapText="1"/>
    </xf>
    <xf numFmtId="0" fontId="8" fillId="2" borderId="0" xfId="0" applyFont="1" applyFill="1" applyAlignment="1">
      <alignment horizontal="center"/>
    </xf>
    <xf numFmtId="166" fontId="3" fillId="2" borderId="0" xfId="0" applyNumberFormat="1" applyFont="1" applyFill="1" applyAlignment="1">
      <alignment horizontal="center"/>
    </xf>
    <xf numFmtId="166" fontId="8" fillId="2" borderId="0" xfId="0" applyNumberFormat="1" applyFont="1" applyFill="1" applyAlignment="1">
      <alignment horizontal="center"/>
    </xf>
    <xf numFmtId="167" fontId="8" fillId="2" borderId="0" xfId="3" applyNumberFormat="1" applyFont="1" applyFill="1" applyAlignment="1">
      <alignment horizontal="center"/>
    </xf>
    <xf numFmtId="0" fontId="8" fillId="2" borderId="3" xfId="0" applyFont="1" applyFill="1" applyBorder="1" applyAlignment="1">
      <alignment horizontal="center"/>
    </xf>
    <xf numFmtId="166" fontId="3" fillId="2" borderId="3" xfId="0" applyNumberFormat="1" applyFont="1" applyFill="1" applyBorder="1" applyAlignment="1">
      <alignment horizontal="center"/>
    </xf>
    <xf numFmtId="166" fontId="8" fillId="2" borderId="3" xfId="0" applyNumberFormat="1" applyFont="1" applyFill="1" applyBorder="1" applyAlignment="1">
      <alignment horizontal="center"/>
    </xf>
    <xf numFmtId="167" fontId="8" fillId="2" borderId="3" xfId="3" applyNumberFormat="1" applyFont="1" applyFill="1" applyBorder="1" applyAlignment="1">
      <alignment horizontal="center"/>
    </xf>
    <xf numFmtId="0" fontId="8" fillId="2" borderId="4" xfId="0" applyFont="1" applyFill="1" applyBorder="1" applyAlignment="1">
      <alignment horizontal="center"/>
    </xf>
    <xf numFmtId="166" fontId="3" fillId="2" borderId="4" xfId="0" applyNumberFormat="1" applyFont="1" applyFill="1" applyBorder="1" applyAlignment="1">
      <alignment horizontal="center"/>
    </xf>
    <xf numFmtId="166" fontId="8" fillId="2" borderId="4" xfId="0" applyNumberFormat="1" applyFont="1" applyFill="1" applyBorder="1" applyAlignment="1">
      <alignment horizontal="center"/>
    </xf>
    <xf numFmtId="167" fontId="8" fillId="2" borderId="4" xfId="3" applyNumberFormat="1" applyFont="1" applyFill="1" applyBorder="1" applyAlignment="1">
      <alignment horizontal="center"/>
    </xf>
    <xf numFmtId="166" fontId="11" fillId="2" borderId="3" xfId="0" applyNumberFormat="1" applyFont="1" applyFill="1" applyBorder="1" applyAlignment="1">
      <alignment horizontal="center"/>
    </xf>
    <xf numFmtId="166" fontId="11" fillId="2" borderId="0" xfId="0" applyNumberFormat="1" applyFont="1" applyFill="1" applyAlignment="1">
      <alignment horizontal="center"/>
    </xf>
    <xf numFmtId="166" fontId="11" fillId="2" borderId="4" xfId="0" applyNumberFormat="1" applyFont="1" applyFill="1" applyBorder="1" applyAlignment="1">
      <alignment horizontal="center"/>
    </xf>
    <xf numFmtId="166" fontId="11" fillId="2" borderId="0" xfId="1" applyNumberFormat="1" applyFont="1" applyFill="1"/>
    <xf numFmtId="166" fontId="11" fillId="2" borderId="4" xfId="1" applyNumberFormat="1" applyFont="1" applyFill="1" applyBorder="1"/>
    <xf numFmtId="166" fontId="7" fillId="2" borderId="0" xfId="1" applyNumberFormat="1" applyFont="1" applyFill="1"/>
    <xf numFmtId="166" fontId="7" fillId="2" borderId="4" xfId="1" applyNumberFormat="1" applyFont="1" applyFill="1" applyBorder="1"/>
    <xf numFmtId="0" fontId="5" fillId="3" borderId="0" xfId="0" applyFont="1" applyFill="1"/>
    <xf numFmtId="166" fontId="11" fillId="2" borderId="3" xfId="1" applyNumberFormat="1" applyFont="1" applyFill="1" applyBorder="1"/>
    <xf numFmtId="166" fontId="9" fillId="2" borderId="0" xfId="1" applyNumberFormat="1" applyFont="1" applyFill="1" applyAlignment="1">
      <alignment horizontal="center"/>
    </xf>
    <xf numFmtId="166" fontId="13" fillId="2" borderId="3" xfId="1" applyNumberFormat="1" applyFont="1" applyFill="1" applyBorder="1" applyAlignment="1">
      <alignment horizontal="center"/>
    </xf>
    <xf numFmtId="166" fontId="7" fillId="2" borderId="3" xfId="1" applyNumberFormat="1" applyFont="1" applyFill="1" applyBorder="1"/>
    <xf numFmtId="0" fontId="2" fillId="2" borderId="10" xfId="0" applyFont="1" applyFill="1" applyBorder="1" applyAlignment="1">
      <alignment horizontal="center"/>
    </xf>
    <xf numFmtId="166" fontId="10" fillId="2" borderId="3" xfId="0" applyNumberFormat="1" applyFont="1" applyFill="1" applyBorder="1" applyAlignment="1">
      <alignment horizontal="center"/>
    </xf>
    <xf numFmtId="166" fontId="10" fillId="2" borderId="0" xfId="0" applyNumberFormat="1" applyFont="1" applyFill="1" applyAlignment="1">
      <alignment horizontal="center"/>
    </xf>
    <xf numFmtId="0" fontId="9" fillId="2" borderId="5" xfId="0" applyFont="1" applyFill="1" applyBorder="1"/>
    <xf numFmtId="0" fontId="12" fillId="2" borderId="3" xfId="0" applyFont="1" applyFill="1" applyBorder="1"/>
    <xf numFmtId="166" fontId="3" fillId="2" borderId="3" xfId="3" applyNumberFormat="1" applyFont="1" applyFill="1" applyBorder="1" applyAlignment="1">
      <alignment horizontal="center"/>
    </xf>
    <xf numFmtId="166" fontId="3" fillId="2" borderId="6" xfId="3" applyNumberFormat="1" applyFont="1" applyFill="1" applyBorder="1" applyAlignment="1">
      <alignment horizontal="center"/>
    </xf>
    <xf numFmtId="165" fontId="1" fillId="2" borderId="4" xfId="1" applyNumberFormat="1" applyFill="1" applyBorder="1" applyAlignment="1">
      <alignment horizontal="center"/>
    </xf>
    <xf numFmtId="164" fontId="1" fillId="2" borderId="12" xfId="2" applyNumberFormat="1" applyFill="1" applyBorder="1" applyAlignment="1">
      <alignment horizontal="center"/>
    </xf>
    <xf numFmtId="164" fontId="1" fillId="2" borderId="8" xfId="2" applyNumberFormat="1" applyFill="1" applyBorder="1" applyAlignment="1">
      <alignment horizontal="center"/>
    </xf>
    <xf numFmtId="164" fontId="1" fillId="2" borderId="4" xfId="2" applyNumberFormat="1" applyFill="1" applyBorder="1" applyAlignment="1">
      <alignment horizontal="center"/>
    </xf>
    <xf numFmtId="164" fontId="1" fillId="2" borderId="0" xfId="2" applyNumberFormat="1" applyFill="1" applyAlignment="1">
      <alignment horizontal="center"/>
    </xf>
    <xf numFmtId="164" fontId="1" fillId="2" borderId="7" xfId="2" applyNumberFormat="1" applyFill="1" applyBorder="1" applyAlignment="1">
      <alignment horizontal="center"/>
    </xf>
    <xf numFmtId="166" fontId="5" fillId="2" borderId="3" xfId="1" applyNumberFormat="1" applyFont="1" applyFill="1" applyBorder="1"/>
    <xf numFmtId="166" fontId="5" fillId="2" borderId="0" xfId="1" applyNumberFormat="1" applyFont="1" applyFill="1"/>
    <xf numFmtId="166" fontId="5" fillId="2" borderId="4" xfId="1" applyNumberFormat="1" applyFont="1" applyFill="1" applyBorder="1"/>
    <xf numFmtId="0" fontId="5" fillId="2" borderId="0" xfId="0" applyFont="1" applyFill="1"/>
    <xf numFmtId="166" fontId="12" fillId="2" borderId="4" xfId="1" applyNumberFormat="1" applyFont="1" applyFill="1" applyBorder="1" applyAlignment="1">
      <alignment horizontal="center"/>
    </xf>
    <xf numFmtId="165" fontId="1" fillId="2" borderId="8" xfId="1" applyNumberFormat="1" applyFill="1" applyBorder="1" applyAlignment="1">
      <alignment horizontal="center"/>
    </xf>
    <xf numFmtId="165" fontId="1" fillId="2" borderId="0" xfId="1" applyNumberFormat="1" applyFill="1" applyAlignment="1">
      <alignment horizontal="center"/>
    </xf>
    <xf numFmtId="165" fontId="8" fillId="2" borderId="8" xfId="1" applyNumberFormat="1" applyFont="1" applyFill="1" applyBorder="1" applyAlignment="1">
      <alignment horizontal="center"/>
    </xf>
    <xf numFmtId="167" fontId="2" fillId="2" borderId="0" xfId="0" applyNumberFormat="1" applyFont="1" applyFill="1"/>
    <xf numFmtId="167" fontId="2" fillId="2" borderId="7" xfId="0" applyNumberFormat="1" applyFont="1" applyFill="1" applyBorder="1"/>
    <xf numFmtId="0" fontId="9" fillId="2" borderId="0" xfId="0" applyFont="1" applyFill="1"/>
    <xf numFmtId="165" fontId="8" fillId="2" borderId="4" xfId="1" applyNumberFormat="1" applyFont="1" applyFill="1" applyBorder="1"/>
    <xf numFmtId="164" fontId="3" fillId="2" borderId="9" xfId="2" applyNumberFormat="1" applyFont="1" applyFill="1" applyBorder="1"/>
    <xf numFmtId="168" fontId="2" fillId="2" borderId="11" xfId="2" applyNumberFormat="1" applyFont="1" applyFill="1" applyBorder="1" applyAlignment="1">
      <alignment horizontal="center"/>
    </xf>
    <xf numFmtId="167" fontId="2" fillId="2" borderId="0" xfId="1" applyNumberFormat="1" applyFont="1" applyFill="1" applyAlignment="1">
      <alignment horizontal="center"/>
    </xf>
    <xf numFmtId="167" fontId="2" fillId="2" borderId="7" xfId="1" applyNumberFormat="1" applyFont="1" applyFill="1" applyBorder="1" applyAlignment="1">
      <alignment horizontal="center"/>
    </xf>
    <xf numFmtId="164" fontId="12" fillId="2" borderId="0" xfId="2" applyNumberFormat="1" applyFont="1" applyFill="1" applyAlignment="1">
      <alignment horizontal="center"/>
    </xf>
    <xf numFmtId="166" fontId="2" fillId="2" borderId="8" xfId="1" applyNumberFormat="1" applyFont="1" applyFill="1" applyBorder="1"/>
    <xf numFmtId="164" fontId="2" fillId="2" borderId="1" xfId="2" applyNumberFormat="1" applyFont="1" applyFill="1" applyBorder="1" applyAlignment="1">
      <alignment horizontal="center"/>
    </xf>
    <xf numFmtId="0" fontId="3" fillId="2" borderId="0" xfId="0" applyFont="1" applyFill="1" applyAlignment="1">
      <alignment wrapText="1"/>
    </xf>
    <xf numFmtId="0" fontId="2" fillId="2" borderId="0" xfId="0" applyFont="1" applyFill="1" applyAlignment="1">
      <alignment wrapText="1"/>
    </xf>
    <xf numFmtId="165" fontId="1" fillId="2" borderId="7" xfId="1" applyNumberFormat="1" applyFill="1" applyBorder="1" applyAlignment="1">
      <alignment horizontal="center"/>
    </xf>
    <xf numFmtId="0" fontId="2" fillId="2" borderId="10" xfId="0" applyFont="1" applyFill="1" applyBorder="1" applyAlignment="1">
      <alignment horizontal="center" wrapText="1"/>
    </xf>
    <xf numFmtId="0" fontId="0" fillId="2" borderId="0" xfId="0" applyFill="1" applyAlignment="1">
      <alignment horizontal="center"/>
    </xf>
    <xf numFmtId="0" fontId="0" fillId="3" borderId="0" xfId="0" applyFill="1" applyAlignment="1">
      <alignment horizontal="center"/>
    </xf>
    <xf numFmtId="0" fontId="0" fillId="2" borderId="0" xfId="0" applyFill="1" applyAlignment="1">
      <alignment horizontal="left" vertical="top" wrapText="1"/>
    </xf>
    <xf numFmtId="0" fontId="2" fillId="2" borderId="17" xfId="0" applyFont="1" applyFill="1" applyBorder="1" applyAlignment="1">
      <alignment horizontal="centerContinuous" wrapText="1"/>
    </xf>
    <xf numFmtId="0" fontId="2" fillId="2" borderId="18" xfId="0" applyFont="1" applyFill="1" applyBorder="1" applyAlignment="1">
      <alignment horizontal="centerContinuous" wrapText="1"/>
    </xf>
    <xf numFmtId="0" fontId="2" fillId="2" borderId="19" xfId="0" applyFont="1" applyFill="1" applyBorder="1" applyAlignment="1">
      <alignment horizontal="centerContinuous" wrapText="1"/>
    </xf>
    <xf numFmtId="0" fontId="3" fillId="2" borderId="17" xfId="0" applyFont="1" applyFill="1" applyBorder="1" applyAlignment="1">
      <alignment horizontal="centerContinuous" wrapText="1"/>
    </xf>
    <xf numFmtId="0" fontId="3" fillId="2" borderId="18" xfId="0" applyFont="1" applyFill="1" applyBorder="1" applyAlignment="1">
      <alignment horizontal="centerContinuous" wrapText="1"/>
    </xf>
    <xf numFmtId="0" fontId="3" fillId="2" borderId="19" xfId="0" applyFont="1" applyFill="1" applyBorder="1" applyAlignment="1">
      <alignment horizontal="centerContinuous" wrapText="1"/>
    </xf>
    <xf numFmtId="166" fontId="6" fillId="2" borderId="0" xfId="1" applyNumberFormat="1" applyFont="1" applyFill="1"/>
    <xf numFmtId="166" fontId="6" fillId="2" borderId="3" xfId="1" applyNumberFormat="1" applyFont="1" applyFill="1" applyBorder="1"/>
    <xf numFmtId="166" fontId="6" fillId="2" borderId="4" xfId="1" applyNumberFormat="1" applyFont="1" applyFill="1" applyBorder="1"/>
    <xf numFmtId="0" fontId="0" fillId="4" borderId="0" xfId="0" applyFill="1"/>
    <xf numFmtId="0" fontId="0" fillId="5" borderId="0" xfId="0" applyFill="1"/>
    <xf numFmtId="166" fontId="14" fillId="5" borderId="0" xfId="0" applyNumberFormat="1" applyFont="1" applyFill="1"/>
    <xf numFmtId="0" fontId="14" fillId="5" borderId="0" xfId="0" applyFont="1" applyFill="1"/>
    <xf numFmtId="166" fontId="2" fillId="4" borderId="0" xfId="1" applyNumberFormat="1" applyFont="1" applyFill="1"/>
    <xf numFmtId="166" fontId="9" fillId="2" borderId="3" xfId="1" applyNumberFormat="1" applyFont="1" applyFill="1" applyBorder="1" applyAlignment="1">
      <alignment horizontal="center"/>
    </xf>
    <xf numFmtId="166" fontId="9" fillId="2" borderId="4" xfId="1" applyNumberFormat="1" applyFont="1" applyFill="1" applyBorder="1" applyAlignment="1">
      <alignment horizontal="center"/>
    </xf>
    <xf numFmtId="0" fontId="9" fillId="3" borderId="0" xfId="0" applyFont="1" applyFill="1"/>
    <xf numFmtId="0" fontId="16" fillId="2" borderId="0" xfId="0" applyFont="1" applyFill="1"/>
    <xf numFmtId="166" fontId="16" fillId="2" borderId="0" xfId="1" applyNumberFormat="1" applyFont="1" applyFill="1"/>
    <xf numFmtId="0" fontId="16" fillId="3" borderId="0" xfId="0" applyFont="1" applyFill="1"/>
    <xf numFmtId="165" fontId="17" fillId="2" borderId="0" xfId="1" applyNumberFormat="1" applyFont="1" applyFill="1" applyAlignment="1">
      <alignment horizontal="center"/>
    </xf>
    <xf numFmtId="166" fontId="16" fillId="2" borderId="0" xfId="0" applyNumberFormat="1" applyFont="1" applyFill="1"/>
    <xf numFmtId="165" fontId="7" fillId="2" borderId="0" xfId="1" applyNumberFormat="1" applyFont="1" applyFill="1" applyAlignment="1">
      <alignment horizontal="center"/>
    </xf>
    <xf numFmtId="166" fontId="5" fillId="2" borderId="0" xfId="1" applyNumberFormat="1" applyFont="1" applyFill="1" applyAlignment="1">
      <alignment horizontal="center"/>
    </xf>
    <xf numFmtId="166" fontId="5" fillId="2" borderId="3" xfId="1" applyNumberFormat="1" applyFont="1" applyFill="1" applyBorder="1" applyAlignment="1">
      <alignment horizontal="center"/>
    </xf>
    <xf numFmtId="166" fontId="5" fillId="2" borderId="4" xfId="1" applyNumberFormat="1" applyFont="1" applyFill="1" applyBorder="1" applyAlignment="1">
      <alignment horizontal="center"/>
    </xf>
    <xf numFmtId="0" fontId="15" fillId="2" borderId="0" xfId="0" applyFont="1" applyFill="1"/>
    <xf numFmtId="166" fontId="15" fillId="2" borderId="3" xfId="1" applyNumberFormat="1" applyFont="1" applyFill="1" applyBorder="1" applyAlignment="1">
      <alignment horizontal="center"/>
    </xf>
    <xf numFmtId="166" fontId="19" fillId="2" borderId="0" xfId="1" applyNumberFormat="1" applyFont="1" applyFill="1" applyAlignment="1">
      <alignment horizontal="center"/>
    </xf>
    <xf numFmtId="166" fontId="19" fillId="2" borderId="3" xfId="1" applyNumberFormat="1" applyFont="1" applyFill="1" applyBorder="1" applyAlignment="1">
      <alignment horizontal="center"/>
    </xf>
    <xf numFmtId="166" fontId="19" fillId="2" borderId="4" xfId="1" applyNumberFormat="1" applyFont="1" applyFill="1" applyBorder="1" applyAlignment="1">
      <alignment horizontal="center"/>
    </xf>
    <xf numFmtId="0" fontId="15" fillId="3" borderId="0" xfId="0" applyFont="1" applyFill="1"/>
    <xf numFmtId="0" fontId="20" fillId="2" borderId="0" xfId="0" applyFont="1" applyFill="1"/>
    <xf numFmtId="0" fontId="9" fillId="4" borderId="5" xfId="0" applyFont="1" applyFill="1" applyBorder="1"/>
    <xf numFmtId="164" fontId="2" fillId="4" borderId="9" xfId="2" applyNumberFormat="1" applyFont="1" applyFill="1" applyBorder="1" applyAlignment="1">
      <alignment horizontal="center"/>
    </xf>
    <xf numFmtId="0" fontId="8" fillId="4" borderId="3" xfId="0" applyFont="1" applyFill="1" applyBorder="1"/>
    <xf numFmtId="165" fontId="1" fillId="4" borderId="4" xfId="1" applyNumberFormat="1" applyFill="1" applyBorder="1" applyAlignment="1">
      <alignment horizontal="center"/>
    </xf>
    <xf numFmtId="0" fontId="0" fillId="4" borderId="3" xfId="0" applyFill="1" applyBorder="1"/>
    <xf numFmtId="164" fontId="1" fillId="4" borderId="0" xfId="2" applyNumberFormat="1" applyFill="1" applyAlignment="1">
      <alignment horizontal="center"/>
    </xf>
    <xf numFmtId="166" fontId="8" fillId="4" borderId="0" xfId="1" applyNumberFormat="1" applyFont="1" applyFill="1" applyAlignment="1">
      <alignment horizontal="center"/>
    </xf>
    <xf numFmtId="0" fontId="11" fillId="4" borderId="3" xfId="0" applyFont="1" applyFill="1" applyBorder="1"/>
    <xf numFmtId="0" fontId="3" fillId="4" borderId="3" xfId="0" applyFont="1" applyFill="1" applyBorder="1"/>
    <xf numFmtId="0" fontId="9" fillId="4" borderId="3" xfId="0" applyFont="1" applyFill="1" applyBorder="1"/>
    <xf numFmtId="0" fontId="0" fillId="6" borderId="0" xfId="0" applyFill="1"/>
    <xf numFmtId="0" fontId="2" fillId="6" borderId="0" xfId="0" applyFont="1" applyFill="1"/>
    <xf numFmtId="0" fontId="0" fillId="4" borderId="8" xfId="0" applyFill="1" applyBorder="1"/>
    <xf numFmtId="166" fontId="8" fillId="4" borderId="3" xfId="1" applyNumberFormat="1" applyFont="1" applyFill="1" applyBorder="1" applyAlignment="1">
      <alignment horizontal="center"/>
    </xf>
    <xf numFmtId="0" fontId="0" fillId="4" borderId="1" xfId="0" applyFill="1" applyBorder="1"/>
    <xf numFmtId="0" fontId="0" fillId="4" borderId="4" xfId="0" applyFill="1" applyBorder="1"/>
    <xf numFmtId="0" fontId="2" fillId="4" borderId="0" xfId="0" applyFont="1" applyFill="1"/>
    <xf numFmtId="0" fontId="7" fillId="4" borderId="0" xfId="0" applyFont="1" applyFill="1"/>
    <xf numFmtId="166" fontId="2" fillId="4" borderId="0" xfId="0" applyNumberFormat="1" applyFont="1" applyFill="1"/>
    <xf numFmtId="0" fontId="2" fillId="4" borderId="7" xfId="0" applyFont="1" applyFill="1" applyBorder="1"/>
    <xf numFmtId="0" fontId="0" fillId="4" borderId="7" xfId="0" applyFill="1" applyBorder="1"/>
    <xf numFmtId="0" fontId="9" fillId="4" borderId="3" xfId="0" applyFont="1" applyFill="1" applyBorder="1" applyAlignment="1">
      <alignment horizontal="center"/>
    </xf>
    <xf numFmtId="167" fontId="2" fillId="2" borderId="3" xfId="3" applyNumberFormat="1" applyFont="1" applyFill="1" applyBorder="1"/>
    <xf numFmtId="167" fontId="2" fillId="2" borderId="6" xfId="3" applyNumberFormat="1" applyFont="1" applyFill="1" applyBorder="1"/>
    <xf numFmtId="166" fontId="19" fillId="2" borderId="3" xfId="1" applyNumberFormat="1" applyFont="1" applyFill="1" applyBorder="1"/>
    <xf numFmtId="166" fontId="19" fillId="2" borderId="0" xfId="1" applyNumberFormat="1" applyFont="1" applyFill="1"/>
    <xf numFmtId="166" fontId="19" fillId="2" borderId="4" xfId="1" applyNumberFormat="1" applyFont="1" applyFill="1" applyBorder="1"/>
    <xf numFmtId="164" fontId="2" fillId="4" borderId="1" xfId="2" applyNumberFormat="1" applyFont="1" applyFill="1" applyBorder="1" applyAlignment="1">
      <alignment horizontal="center"/>
    </xf>
    <xf numFmtId="165" fontId="1" fillId="4" borderId="0" xfId="1" applyNumberFormat="1" applyFill="1" applyAlignment="1">
      <alignment horizontal="center"/>
    </xf>
    <xf numFmtId="0" fontId="3" fillId="4" borderId="0" xfId="0" applyFont="1" applyFill="1" applyAlignment="1">
      <alignment horizontal="center" wrapText="1"/>
    </xf>
    <xf numFmtId="0" fontId="1" fillId="2" borderId="6" xfId="0" applyFont="1" applyFill="1" applyBorder="1"/>
    <xf numFmtId="166" fontId="15" fillId="4" borderId="4" xfId="1" applyNumberFormat="1" applyFont="1" applyFill="1" applyBorder="1"/>
    <xf numFmtId="164" fontId="2" fillId="4" borderId="0" xfId="2" applyNumberFormat="1" applyFont="1" applyFill="1" applyAlignment="1">
      <alignment horizontal="center"/>
    </xf>
    <xf numFmtId="0" fontId="3" fillId="4" borderId="0" xfId="0" applyFont="1" applyFill="1"/>
    <xf numFmtId="166" fontId="8" fillId="4" borderId="4" xfId="1" applyNumberFormat="1" applyFont="1" applyFill="1" applyBorder="1" applyAlignment="1">
      <alignment horizontal="center"/>
    </xf>
    <xf numFmtId="165" fontId="1" fillId="4" borderId="8" xfId="1" applyNumberFormat="1" applyFill="1" applyBorder="1" applyAlignment="1">
      <alignment horizontal="center"/>
    </xf>
    <xf numFmtId="164" fontId="2" fillId="4" borderId="2" xfId="2" applyNumberFormat="1" applyFont="1" applyFill="1" applyBorder="1" applyAlignment="1">
      <alignment horizontal="center"/>
    </xf>
    <xf numFmtId="165" fontId="1" fillId="0" borderId="4" xfId="1" applyNumberFormat="1" applyBorder="1" applyAlignment="1">
      <alignment horizontal="center"/>
    </xf>
    <xf numFmtId="166" fontId="2" fillId="4" borderId="4" xfId="1" applyNumberFormat="1" applyFont="1" applyFill="1" applyBorder="1"/>
    <xf numFmtId="166" fontId="5" fillId="4" borderId="4" xfId="1" applyNumberFormat="1" applyFont="1" applyFill="1" applyBorder="1"/>
    <xf numFmtId="166" fontId="1" fillId="4" borderId="4" xfId="1" applyNumberFormat="1" applyFill="1" applyBorder="1"/>
    <xf numFmtId="166" fontId="7" fillId="4" borderId="4" xfId="1" applyNumberFormat="1" applyFont="1" applyFill="1" applyBorder="1"/>
    <xf numFmtId="169" fontId="1" fillId="2" borderId="0" xfId="2" applyNumberFormat="1" applyFill="1" applyAlignment="1">
      <alignment horizontal="right"/>
    </xf>
    <xf numFmtId="165" fontId="1" fillId="0" borderId="0" xfId="1" applyNumberFormat="1" applyAlignment="1">
      <alignment horizontal="center"/>
    </xf>
    <xf numFmtId="166" fontId="2" fillId="4" borderId="23" xfId="1" applyNumberFormat="1" applyFont="1" applyFill="1" applyBorder="1" applyAlignment="1">
      <alignment horizontal="center"/>
    </xf>
    <xf numFmtId="166" fontId="5" fillId="4" borderId="23" xfId="1" applyNumberFormat="1" applyFont="1" applyFill="1" applyBorder="1" applyAlignment="1">
      <alignment horizontal="center"/>
    </xf>
    <xf numFmtId="166" fontId="1" fillId="4" borderId="23" xfId="1" applyNumberFormat="1" applyFill="1" applyBorder="1" applyAlignment="1">
      <alignment horizontal="center"/>
    </xf>
    <xf numFmtId="166" fontId="0" fillId="4" borderId="23" xfId="1" applyNumberFormat="1" applyFont="1" applyFill="1" applyBorder="1" applyAlignment="1">
      <alignment horizontal="center"/>
    </xf>
    <xf numFmtId="166" fontId="7" fillId="4" borderId="23" xfId="1" applyNumberFormat="1" applyFont="1" applyFill="1" applyBorder="1" applyAlignment="1">
      <alignment horizontal="center"/>
    </xf>
    <xf numFmtId="165" fontId="1" fillId="4" borderId="0" xfId="1" applyNumberFormat="1" applyFill="1" applyBorder="1" applyAlignment="1">
      <alignment horizontal="center"/>
    </xf>
    <xf numFmtId="0" fontId="3" fillId="4" borderId="5" xfId="0" applyFont="1" applyFill="1" applyBorder="1"/>
    <xf numFmtId="0" fontId="5" fillId="4" borderId="0" xfId="0" applyFont="1" applyFill="1" applyAlignment="1">
      <alignment horizontal="center"/>
    </xf>
    <xf numFmtId="165" fontId="2" fillId="4" borderId="0" xfId="1" applyNumberFormat="1" applyFont="1" applyFill="1" applyAlignment="1">
      <alignment horizontal="center"/>
    </xf>
    <xf numFmtId="0" fontId="1" fillId="4" borderId="3" xfId="0" applyFont="1" applyFill="1" applyBorder="1"/>
    <xf numFmtId="166" fontId="0" fillId="4" borderId="0" xfId="1" applyNumberFormat="1" applyFont="1" applyFill="1" applyAlignment="1">
      <alignment horizontal="center"/>
    </xf>
    <xf numFmtId="164" fontId="1" fillId="4" borderId="12" xfId="2" applyNumberFormat="1" applyFill="1" applyBorder="1" applyAlignment="1">
      <alignment horizontal="center"/>
    </xf>
    <xf numFmtId="164" fontId="1" fillId="4" borderId="0" xfId="2" applyNumberFormat="1" applyFill="1" applyBorder="1" applyAlignment="1">
      <alignment horizontal="center"/>
    </xf>
    <xf numFmtId="0" fontId="0" fillId="4" borderId="6" xfId="0" applyFill="1" applyBorder="1"/>
    <xf numFmtId="164" fontId="1" fillId="4" borderId="8" xfId="2" applyNumberFormat="1" applyFill="1" applyBorder="1" applyAlignment="1">
      <alignment horizontal="center"/>
    </xf>
    <xf numFmtId="0" fontId="2" fillId="4" borderId="22" xfId="2" applyNumberFormat="1" applyFont="1" applyFill="1" applyBorder="1" applyAlignment="1">
      <alignment horizontal="center"/>
    </xf>
    <xf numFmtId="0" fontId="5" fillId="4" borderId="23"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166" fontId="0" fillId="4" borderId="3" xfId="1" applyNumberFormat="1" applyFont="1" applyFill="1" applyBorder="1" applyAlignment="1">
      <alignment horizontal="center"/>
    </xf>
    <xf numFmtId="166" fontId="0" fillId="4" borderId="4" xfId="1" applyNumberFormat="1" applyFont="1" applyFill="1" applyBorder="1" applyAlignment="1">
      <alignment horizontal="center"/>
    </xf>
    <xf numFmtId="166" fontId="2" fillId="4" borderId="0" xfId="1" applyNumberFormat="1" applyFont="1" applyFill="1" applyAlignment="1">
      <alignment horizontal="center"/>
    </xf>
    <xf numFmtId="166" fontId="2" fillId="4" borderId="3" xfId="1" applyNumberFormat="1" applyFont="1" applyFill="1" applyBorder="1" applyAlignment="1">
      <alignment horizontal="center"/>
    </xf>
    <xf numFmtId="166" fontId="2" fillId="4" borderId="4" xfId="1" applyNumberFormat="1" applyFont="1" applyFill="1" applyBorder="1" applyAlignment="1">
      <alignment horizontal="center"/>
    </xf>
    <xf numFmtId="166" fontId="5" fillId="4" borderId="0" xfId="1" applyNumberFormat="1" applyFont="1" applyFill="1" applyAlignment="1">
      <alignment horizontal="center"/>
    </xf>
    <xf numFmtId="166" fontId="5" fillId="4" borderId="3" xfId="1" applyNumberFormat="1" applyFont="1" applyFill="1" applyBorder="1" applyAlignment="1">
      <alignment horizontal="center"/>
    </xf>
    <xf numFmtId="166" fontId="5" fillId="4" borderId="4" xfId="1" applyNumberFormat="1" applyFont="1" applyFill="1" applyBorder="1" applyAlignment="1">
      <alignment horizontal="center"/>
    </xf>
    <xf numFmtId="0" fontId="5" fillId="4" borderId="0" xfId="0" applyFont="1" applyFill="1"/>
    <xf numFmtId="0" fontId="16" fillId="4" borderId="0" xfId="0" applyFont="1" applyFill="1"/>
    <xf numFmtId="166" fontId="1" fillId="4" borderId="0" xfId="1" applyNumberFormat="1" applyFill="1" applyAlignment="1">
      <alignment horizontal="center"/>
    </xf>
    <xf numFmtId="166" fontId="1" fillId="4" borderId="3" xfId="1" applyNumberFormat="1" applyFill="1" applyBorder="1" applyAlignment="1">
      <alignment horizontal="center"/>
    </xf>
    <xf numFmtId="166" fontId="1" fillId="4" borderId="4" xfId="1" applyNumberFormat="1" applyFill="1" applyBorder="1" applyAlignment="1">
      <alignment horizontal="center"/>
    </xf>
    <xf numFmtId="166" fontId="18" fillId="4" borderId="0" xfId="1" applyNumberFormat="1" applyFont="1" applyFill="1" applyAlignment="1">
      <alignment horizontal="center"/>
    </xf>
    <xf numFmtId="166" fontId="18" fillId="4" borderId="23" xfId="1" applyNumberFormat="1" applyFont="1" applyFill="1" applyBorder="1" applyAlignment="1">
      <alignment horizontal="center"/>
    </xf>
    <xf numFmtId="166" fontId="18" fillId="4" borderId="3" xfId="1" applyNumberFormat="1" applyFont="1" applyFill="1" applyBorder="1" applyAlignment="1">
      <alignment horizontal="center"/>
    </xf>
    <xf numFmtId="166" fontId="18" fillId="4" borderId="4" xfId="1" applyNumberFormat="1" applyFont="1" applyFill="1" applyBorder="1" applyAlignment="1">
      <alignment horizontal="center"/>
    </xf>
    <xf numFmtId="0" fontId="1" fillId="4" borderId="0" xfId="0" applyFont="1" applyFill="1"/>
    <xf numFmtId="166" fontId="7" fillId="4" borderId="0" xfId="1" applyNumberFormat="1" applyFont="1" applyFill="1" applyAlignment="1">
      <alignment horizontal="center"/>
    </xf>
    <xf numFmtId="166" fontId="7" fillId="4" borderId="3" xfId="1" applyNumberFormat="1" applyFont="1" applyFill="1" applyBorder="1" applyAlignment="1">
      <alignment horizontal="center"/>
    </xf>
    <xf numFmtId="166" fontId="7" fillId="4" borderId="4" xfId="1" applyNumberFormat="1" applyFont="1" applyFill="1" applyBorder="1" applyAlignment="1">
      <alignment horizontal="center"/>
    </xf>
    <xf numFmtId="166" fontId="6" fillId="4" borderId="0" xfId="1" applyNumberFormat="1" applyFont="1" applyFill="1" applyAlignment="1">
      <alignment horizontal="center"/>
    </xf>
    <xf numFmtId="166" fontId="6" fillId="4" borderId="23" xfId="1" applyNumberFormat="1" applyFont="1" applyFill="1" applyBorder="1" applyAlignment="1">
      <alignment horizontal="center"/>
    </xf>
    <xf numFmtId="166" fontId="6" fillId="4" borderId="3" xfId="1" applyNumberFormat="1" applyFont="1" applyFill="1" applyBorder="1" applyAlignment="1">
      <alignment horizontal="center"/>
    </xf>
    <xf numFmtId="166" fontId="6" fillId="4" borderId="4" xfId="1" applyNumberFormat="1" applyFont="1" applyFill="1" applyBorder="1" applyAlignment="1">
      <alignment horizontal="center"/>
    </xf>
    <xf numFmtId="0" fontId="8" fillId="4" borderId="0" xfId="0" applyFont="1" applyFill="1"/>
    <xf numFmtId="166" fontId="3" fillId="4" borderId="0" xfId="1" applyNumberFormat="1" applyFont="1" applyFill="1" applyAlignment="1">
      <alignment horizontal="center"/>
    </xf>
    <xf numFmtId="167" fontId="2" fillId="4" borderId="0" xfId="3" applyNumberFormat="1" applyFont="1" applyFill="1" applyAlignment="1">
      <alignment horizontal="center"/>
    </xf>
    <xf numFmtId="166" fontId="2" fillId="4" borderId="24" xfId="1" applyNumberFormat="1" applyFont="1" applyFill="1" applyBorder="1" applyAlignment="1">
      <alignment horizontal="center"/>
    </xf>
    <xf numFmtId="166" fontId="2" fillId="4" borderId="6" xfId="1" applyNumberFormat="1" applyFont="1" applyFill="1" applyBorder="1" applyAlignment="1">
      <alignment horizontal="center"/>
    </xf>
    <xf numFmtId="166" fontId="2" fillId="4" borderId="7" xfId="1" applyNumberFormat="1" applyFont="1" applyFill="1" applyBorder="1" applyAlignment="1">
      <alignment horizontal="center"/>
    </xf>
    <xf numFmtId="167" fontId="2" fillId="4" borderId="7" xfId="3" applyNumberFormat="1" applyFont="1" applyFill="1" applyBorder="1" applyAlignment="1">
      <alignment horizontal="center"/>
    </xf>
    <xf numFmtId="166" fontId="2" fillId="4" borderId="8" xfId="1" applyNumberFormat="1" applyFont="1" applyFill="1" applyBorder="1" applyAlignment="1">
      <alignment horizontal="center"/>
    </xf>
    <xf numFmtId="167" fontId="2" fillId="4" borderId="0" xfId="1" applyNumberFormat="1" applyFont="1" applyFill="1" applyAlignment="1">
      <alignment horizontal="center"/>
    </xf>
    <xf numFmtId="167" fontId="2" fillId="4" borderId="0" xfId="1" applyNumberFormat="1" applyFont="1" applyFill="1"/>
    <xf numFmtId="166" fontId="14" fillId="4" borderId="0" xfId="0" applyNumberFormat="1" applyFont="1" applyFill="1"/>
    <xf numFmtId="0" fontId="14" fillId="4" borderId="0" xfId="0" applyFont="1" applyFill="1"/>
    <xf numFmtId="166" fontId="0" fillId="2" borderId="0" xfId="1" applyNumberFormat="1" applyFont="1" applyFill="1" applyBorder="1" applyAlignment="1">
      <alignment horizontal="center"/>
    </xf>
    <xf numFmtId="166" fontId="2" fillId="2" borderId="0" xfId="1" applyNumberFormat="1" applyFont="1" applyFill="1" applyBorder="1" applyAlignment="1">
      <alignment horizontal="center"/>
    </xf>
    <xf numFmtId="166" fontId="5" fillId="2" borderId="0" xfId="1" applyNumberFormat="1" applyFont="1" applyFill="1" applyBorder="1" applyAlignment="1">
      <alignment horizontal="center"/>
    </xf>
    <xf numFmtId="166" fontId="1" fillId="2" borderId="0" xfId="1" applyNumberFormat="1" applyFill="1" applyBorder="1" applyAlignment="1">
      <alignment horizontal="center"/>
    </xf>
    <xf numFmtId="166" fontId="7" fillId="2" borderId="0" xfId="1" applyNumberFormat="1" applyFont="1" applyFill="1" applyBorder="1" applyAlignment="1">
      <alignment horizontal="center"/>
    </xf>
    <xf numFmtId="166" fontId="6" fillId="2" borderId="0" xfId="1" applyNumberFormat="1" applyFont="1" applyFill="1" applyBorder="1" applyAlignment="1">
      <alignment horizontal="center"/>
    </xf>
    <xf numFmtId="164" fontId="19" fillId="2" borderId="2" xfId="2" applyNumberFormat="1" applyFont="1" applyFill="1" applyBorder="1" applyAlignment="1">
      <alignment horizontal="center"/>
    </xf>
    <xf numFmtId="165" fontId="8" fillId="4" borderId="4" xfId="1" applyNumberFormat="1" applyFont="1" applyFill="1" applyBorder="1" applyAlignment="1">
      <alignment horizontal="center"/>
    </xf>
    <xf numFmtId="0" fontId="2" fillId="4" borderId="3" xfId="0" applyFont="1" applyFill="1" applyBorder="1"/>
    <xf numFmtId="0" fontId="0" fillId="4" borderId="0" xfId="0" applyFill="1" applyAlignment="1">
      <alignment horizontal="center"/>
    </xf>
    <xf numFmtId="164" fontId="8" fillId="4" borderId="0" xfId="2" applyNumberFormat="1" applyFont="1" applyFill="1" applyBorder="1" applyAlignment="1">
      <alignment horizontal="center"/>
    </xf>
    <xf numFmtId="0" fontId="2" fillId="4" borderId="10" xfId="0" applyFont="1" applyFill="1" applyBorder="1" applyAlignment="1">
      <alignment horizontal="center" wrapText="1"/>
    </xf>
    <xf numFmtId="166" fontId="2" fillId="2" borderId="0" xfId="1" applyNumberFormat="1" applyFont="1" applyFill="1" applyBorder="1"/>
    <xf numFmtId="166" fontId="1" fillId="2" borderId="0" xfId="1" applyNumberFormat="1" applyFill="1" applyBorder="1"/>
    <xf numFmtId="166" fontId="7" fillId="2" borderId="0" xfId="1" applyNumberFormat="1" applyFont="1" applyFill="1" applyBorder="1"/>
    <xf numFmtId="166" fontId="8" fillId="4" borderId="0" xfId="1" applyNumberFormat="1" applyFont="1" applyFill="1" applyBorder="1" applyAlignment="1">
      <alignment horizontal="center"/>
    </xf>
    <xf numFmtId="166" fontId="19" fillId="2" borderId="0" xfId="1" applyNumberFormat="1" applyFont="1" applyFill="1" applyBorder="1"/>
    <xf numFmtId="166" fontId="6" fillId="2" borderId="0" xfId="1" applyNumberFormat="1" applyFont="1" applyFill="1" applyBorder="1"/>
    <xf numFmtId="166" fontId="15" fillId="4" borderId="0" xfId="1" applyNumberFormat="1" applyFont="1" applyFill="1" applyBorder="1"/>
    <xf numFmtId="167" fontId="2" fillId="2" borderId="0" xfId="3" applyNumberFormat="1" applyFont="1" applyFill="1" applyBorder="1"/>
    <xf numFmtId="0" fontId="3" fillId="2" borderId="0" xfId="1" applyNumberFormat="1" applyFont="1" applyFill="1" applyAlignment="1">
      <alignment horizontal="center"/>
    </xf>
    <xf numFmtId="0" fontId="3" fillId="2" borderId="1" xfId="2" applyNumberFormat="1" applyFont="1" applyFill="1" applyBorder="1" applyAlignment="1">
      <alignment horizontal="center"/>
    </xf>
    <xf numFmtId="0" fontId="8" fillId="2" borderId="0" xfId="1" applyNumberFormat="1" applyFont="1" applyFill="1" applyAlignment="1">
      <alignment horizontal="center"/>
    </xf>
    <xf numFmtId="0" fontId="3" fillId="3" borderId="0" xfId="1" applyNumberFormat="1" applyFont="1" applyFill="1" applyAlignment="1">
      <alignment horizontal="center"/>
    </xf>
    <xf numFmtId="0" fontId="14" fillId="3" borderId="0" xfId="0" applyFont="1" applyFill="1"/>
    <xf numFmtId="165" fontId="1" fillId="2" borderId="0" xfId="1" applyNumberFormat="1" applyFill="1" applyBorder="1" applyAlignment="1">
      <alignment horizontal="center"/>
    </xf>
    <xf numFmtId="165" fontId="1" fillId="0" borderId="0" xfId="1" applyNumberFormat="1" applyBorder="1" applyAlignment="1">
      <alignment horizontal="center"/>
    </xf>
    <xf numFmtId="0" fontId="15" fillId="2" borderId="0" xfId="0" applyFont="1" applyFill="1" applyAlignment="1">
      <alignment horizontal="center"/>
    </xf>
    <xf numFmtId="166" fontId="2" fillId="4" borderId="3" xfId="1" applyNumberFormat="1" applyFont="1" applyFill="1" applyBorder="1"/>
    <xf numFmtId="166" fontId="19" fillId="2" borderId="0" xfId="1" applyNumberFormat="1" applyFont="1" applyFill="1" applyBorder="1" applyAlignment="1">
      <alignment horizontal="center"/>
    </xf>
    <xf numFmtId="166" fontId="8" fillId="2" borderId="0" xfId="1" applyNumberFormat="1" applyFont="1" applyFill="1" applyBorder="1" applyAlignment="1">
      <alignment horizontal="center"/>
    </xf>
    <xf numFmtId="166" fontId="3" fillId="2" borderId="0" xfId="1" applyNumberFormat="1" applyFont="1" applyFill="1" applyBorder="1" applyAlignment="1">
      <alignment horizontal="center"/>
    </xf>
    <xf numFmtId="167" fontId="3" fillId="2" borderId="3" xfId="3" applyNumberFormat="1" applyFont="1" applyFill="1" applyBorder="1"/>
    <xf numFmtId="167" fontId="3" fillId="2" borderId="6" xfId="3" applyNumberFormat="1" applyFont="1" applyFill="1" applyBorder="1"/>
    <xf numFmtId="167" fontId="2" fillId="2" borderId="0" xfId="1" applyNumberFormat="1" applyFont="1" applyFill="1" applyBorder="1" applyAlignment="1">
      <alignment horizontal="center"/>
    </xf>
    <xf numFmtId="166" fontId="0" fillId="2" borderId="0" xfId="1" applyNumberFormat="1" applyFont="1" applyFill="1" applyBorder="1"/>
    <xf numFmtId="167" fontId="2" fillId="2" borderId="0" xfId="3" applyNumberFormat="1" applyFont="1" applyFill="1" applyBorder="1" applyAlignment="1">
      <alignment horizontal="center"/>
    </xf>
    <xf numFmtId="166" fontId="2" fillId="4" borderId="0" xfId="1" applyNumberFormat="1" applyFont="1" applyFill="1" applyBorder="1"/>
    <xf numFmtId="0" fontId="2" fillId="0" borderId="3" xfId="0" applyFont="1" applyBorder="1"/>
    <xf numFmtId="166" fontId="2" fillId="4" borderId="0" xfId="1" applyNumberFormat="1" applyFont="1" applyFill="1" applyBorder="1" applyAlignment="1">
      <alignment horizontal="center"/>
    </xf>
    <xf numFmtId="164" fontId="19" fillId="4" borderId="2" xfId="2" applyNumberFormat="1" applyFont="1" applyFill="1" applyBorder="1" applyAlignment="1">
      <alignment horizontal="center"/>
    </xf>
    <xf numFmtId="166" fontId="5" fillId="4" borderId="0" xfId="1" applyNumberFormat="1" applyFont="1" applyFill="1" applyBorder="1"/>
    <xf numFmtId="166" fontId="1" fillId="4" borderId="0" xfId="1" applyNumberFormat="1" applyFill="1" applyBorder="1"/>
    <xf numFmtId="166" fontId="7" fillId="4" borderId="0" xfId="1" applyNumberFormat="1" applyFont="1" applyFill="1" applyBorder="1"/>
    <xf numFmtId="166" fontId="9" fillId="2" borderId="0" xfId="1" applyNumberFormat="1" applyFont="1" applyFill="1" applyBorder="1" applyAlignment="1">
      <alignment horizontal="center"/>
    </xf>
    <xf numFmtId="166" fontId="11" fillId="2" borderId="0" xfId="1" applyNumberFormat="1" applyFont="1" applyFill="1" applyBorder="1" applyAlignment="1">
      <alignment horizontal="center"/>
    </xf>
    <xf numFmtId="166" fontId="10" fillId="2" borderId="0" xfId="1" applyNumberFormat="1" applyFont="1" applyFill="1" applyBorder="1" applyAlignment="1">
      <alignment horizontal="center"/>
    </xf>
    <xf numFmtId="166" fontId="8" fillId="2" borderId="0" xfId="1" applyNumberFormat="1" applyFont="1" applyFill="1" applyBorder="1"/>
    <xf numFmtId="166" fontId="11" fillId="2" borderId="0" xfId="1" applyNumberFormat="1" applyFont="1" applyFill="1" applyBorder="1"/>
    <xf numFmtId="166" fontId="3" fillId="2" borderId="0" xfId="1" applyNumberFormat="1" applyFont="1" applyFill="1" applyBorder="1"/>
    <xf numFmtId="166" fontId="3" fillId="2" borderId="0" xfId="3" applyNumberFormat="1" applyFont="1" applyFill="1" applyBorder="1"/>
    <xf numFmtId="167" fontId="3" fillId="2" borderId="0" xfId="3" applyNumberFormat="1" applyFont="1" applyFill="1" applyBorder="1"/>
    <xf numFmtId="166" fontId="3" fillId="2" borderId="7" xfId="3" applyNumberFormat="1" applyFont="1" applyFill="1" applyBorder="1"/>
    <xf numFmtId="166" fontId="2" fillId="2" borderId="0" xfId="3" applyNumberFormat="1" applyFont="1" applyFill="1" applyBorder="1"/>
    <xf numFmtId="166" fontId="2" fillId="2" borderId="7" xfId="3" applyNumberFormat="1" applyFont="1" applyFill="1" applyBorder="1"/>
    <xf numFmtId="166" fontId="0" fillId="4" borderId="0" xfId="1" applyNumberFormat="1" applyFont="1" applyFill="1" applyBorder="1"/>
    <xf numFmtId="166" fontId="0" fillId="4" borderId="3" xfId="1" applyNumberFormat="1" applyFont="1" applyFill="1" applyBorder="1"/>
    <xf numFmtId="166" fontId="0" fillId="4" borderId="4" xfId="1" applyNumberFormat="1" applyFont="1" applyFill="1" applyBorder="1"/>
    <xf numFmtId="166" fontId="15" fillId="4" borderId="3" xfId="1" applyNumberFormat="1" applyFont="1" applyFill="1" applyBorder="1"/>
    <xf numFmtId="0" fontId="5" fillId="2" borderId="23" xfId="0" applyFont="1" applyFill="1" applyBorder="1" applyAlignment="1">
      <alignment horizontal="center"/>
    </xf>
    <xf numFmtId="0" fontId="0" fillId="4" borderId="23" xfId="0" applyFill="1" applyBorder="1"/>
    <xf numFmtId="169" fontId="1" fillId="4" borderId="8" xfId="2" applyNumberFormat="1" applyFill="1" applyBorder="1" applyAlignment="1">
      <alignment horizontal="right"/>
    </xf>
    <xf numFmtId="165" fontId="8" fillId="0" borderId="8" xfId="1" applyNumberFormat="1" applyFont="1" applyFill="1" applyBorder="1" applyAlignment="1">
      <alignment horizontal="center"/>
    </xf>
    <xf numFmtId="166" fontId="5" fillId="4" borderId="3" xfId="1" applyNumberFormat="1" applyFont="1" applyFill="1" applyBorder="1"/>
    <xf numFmtId="166" fontId="1" fillId="4" borderId="3" xfId="1" applyNumberFormat="1" applyFill="1" applyBorder="1"/>
    <xf numFmtId="166" fontId="7" fillId="4" borderId="3" xfId="1" applyNumberFormat="1" applyFont="1" applyFill="1" applyBorder="1"/>
    <xf numFmtId="0" fontId="2" fillId="2" borderId="8" xfId="0" applyFont="1" applyFill="1" applyBorder="1"/>
    <xf numFmtId="165" fontId="8" fillId="0" borderId="0" xfId="1" applyNumberFormat="1" applyFont="1" applyFill="1" applyBorder="1" applyAlignment="1">
      <alignment horizontal="center"/>
    </xf>
    <xf numFmtId="164" fontId="1" fillId="2" borderId="0" xfId="2" applyNumberFormat="1" applyFill="1" applyBorder="1" applyAlignment="1">
      <alignment horizontal="center"/>
    </xf>
    <xf numFmtId="164" fontId="1" fillId="4" borderId="4" xfId="2" applyNumberFormat="1" applyFill="1" applyBorder="1" applyAlignment="1">
      <alignment horizontal="center"/>
    </xf>
    <xf numFmtId="0" fontId="2" fillId="2" borderId="0" xfId="1" applyNumberFormat="1" applyFont="1" applyFill="1" applyBorder="1" applyAlignment="1">
      <alignment horizontal="center"/>
    </xf>
    <xf numFmtId="166" fontId="1" fillId="2" borderId="3" xfId="1" applyNumberFormat="1" applyFont="1" applyFill="1" applyBorder="1"/>
    <xf numFmtId="166" fontId="1" fillId="2" borderId="0" xfId="1" applyNumberFormat="1" applyFont="1" applyFill="1" applyBorder="1"/>
    <xf numFmtId="0" fontId="8" fillId="4" borderId="20" xfId="0" applyFont="1" applyFill="1" applyBorder="1"/>
    <xf numFmtId="165" fontId="1" fillId="4" borderId="21" xfId="1" applyNumberFormat="1" applyFill="1" applyBorder="1" applyAlignment="1">
      <alignment horizontal="center"/>
    </xf>
    <xf numFmtId="0" fontId="8" fillId="4" borderId="13" xfId="0" applyFont="1" applyFill="1" applyBorder="1"/>
    <xf numFmtId="165" fontId="1" fillId="4" borderId="14" xfId="1" applyNumberFormat="1" applyFill="1" applyBorder="1" applyAlignment="1">
      <alignment horizontal="center"/>
    </xf>
    <xf numFmtId="0" fontId="8" fillId="2" borderId="13" xfId="0" applyFont="1" applyFill="1" applyBorder="1"/>
    <xf numFmtId="165" fontId="1" fillId="4" borderId="15" xfId="1" applyNumberFormat="1" applyFill="1" applyBorder="1" applyAlignment="1">
      <alignment horizontal="center"/>
    </xf>
    <xf numFmtId="165" fontId="8" fillId="2" borderId="0" xfId="1" applyNumberFormat="1" applyFont="1" applyFill="1" applyBorder="1" applyAlignment="1">
      <alignment wrapText="1"/>
    </xf>
    <xf numFmtId="165" fontId="8" fillId="2" borderId="0" xfId="1" applyNumberFormat="1" applyFont="1" applyFill="1" applyBorder="1" applyAlignment="1">
      <alignment horizontal="center"/>
    </xf>
    <xf numFmtId="0" fontId="8" fillId="2" borderId="0" xfId="1" applyNumberFormat="1" applyFont="1" applyFill="1" applyBorder="1" applyAlignment="1">
      <alignment vertical="top" wrapText="1"/>
    </xf>
    <xf numFmtId="0" fontId="15" fillId="4" borderId="0" xfId="0" applyFont="1" applyFill="1" applyAlignment="1">
      <alignment horizontal="center"/>
    </xf>
    <xf numFmtId="0" fontId="8" fillId="2" borderId="0" xfId="1" applyNumberFormat="1" applyFont="1" applyFill="1" applyBorder="1" applyAlignment="1">
      <alignment vertical="top"/>
    </xf>
    <xf numFmtId="0" fontId="5" fillId="2" borderId="3" xfId="2" applyNumberFormat="1" applyFont="1" applyFill="1" applyBorder="1" applyAlignment="1">
      <alignment horizontal="center"/>
    </xf>
    <xf numFmtId="166" fontId="2" fillId="4" borderId="6" xfId="1" applyNumberFormat="1" applyFont="1" applyFill="1" applyBorder="1"/>
    <xf numFmtId="166" fontId="5" fillId="4" borderId="0" xfId="1" applyNumberFormat="1" applyFont="1" applyFill="1" applyBorder="1" applyAlignment="1">
      <alignment horizontal="center"/>
    </xf>
    <xf numFmtId="166" fontId="1" fillId="4" borderId="0" xfId="1" applyNumberFormat="1" applyFill="1" applyBorder="1" applyAlignment="1">
      <alignment horizontal="center"/>
    </xf>
    <xf numFmtId="166" fontId="0" fillId="4" borderId="0" xfId="1" applyNumberFormat="1" applyFont="1" applyFill="1" applyBorder="1" applyAlignment="1">
      <alignment horizontal="center"/>
    </xf>
    <xf numFmtId="166" fontId="7" fillId="4" borderId="0" xfId="1" applyNumberFormat="1" applyFont="1" applyFill="1" applyBorder="1" applyAlignment="1">
      <alignment horizontal="center"/>
    </xf>
    <xf numFmtId="167" fontId="2" fillId="3" borderId="0" xfId="1" applyNumberFormat="1" applyFont="1" applyFill="1" applyBorder="1" applyAlignment="1">
      <alignment horizontal="center"/>
    </xf>
    <xf numFmtId="166" fontId="1" fillId="2" borderId="4" xfId="1" applyNumberFormat="1" applyFont="1" applyFill="1" applyBorder="1"/>
    <xf numFmtId="165" fontId="1" fillId="7" borderId="4" xfId="1" applyNumberFormat="1" applyFill="1" applyBorder="1" applyAlignment="1">
      <alignment horizontal="center"/>
    </xf>
    <xf numFmtId="166" fontId="2" fillId="0" borderId="0" xfId="1" applyNumberFormat="1" applyFont="1" applyFill="1" applyBorder="1" applyAlignment="1">
      <alignment horizontal="center"/>
    </xf>
    <xf numFmtId="0" fontId="22" fillId="4" borderId="0" xfId="0" applyFont="1" applyFill="1"/>
    <xf numFmtId="168" fontId="18" fillId="4" borderId="0" xfId="5" applyNumberFormat="1" applyFont="1" applyFill="1"/>
    <xf numFmtId="41" fontId="18" fillId="4" borderId="0" xfId="4" applyNumberFormat="1" applyFill="1"/>
    <xf numFmtId="41" fontId="18" fillId="4" borderId="16" xfId="4" applyNumberFormat="1" applyFill="1" applyBorder="1"/>
    <xf numFmtId="166" fontId="18" fillId="4" borderId="0" xfId="1" applyNumberFormat="1" applyFont="1" applyFill="1"/>
    <xf numFmtId="15" fontId="0" fillId="2" borderId="0" xfId="0" applyNumberFormat="1" applyFill="1"/>
    <xf numFmtId="166" fontId="2" fillId="4" borderId="7" xfId="1" applyNumberFormat="1" applyFont="1" applyFill="1" applyBorder="1"/>
    <xf numFmtId="41" fontId="0" fillId="4" borderId="0" xfId="4" applyNumberFormat="1" applyFont="1" applyFill="1"/>
    <xf numFmtId="166" fontId="1" fillId="0" borderId="0" xfId="1" applyNumberFormat="1" applyFill="1" applyBorder="1" applyAlignment="1">
      <alignment horizontal="center"/>
    </xf>
    <xf numFmtId="0" fontId="9" fillId="2" borderId="2" xfId="0" applyFont="1" applyFill="1" applyBorder="1" applyAlignment="1">
      <alignment horizontal="center"/>
    </xf>
    <xf numFmtId="166" fontId="1" fillId="2" borderId="4" xfId="1" applyNumberFormat="1" applyFont="1" applyFill="1" applyBorder="1" applyAlignment="1">
      <alignment horizontal="center"/>
    </xf>
    <xf numFmtId="0" fontId="9" fillId="2" borderId="1" xfId="0" applyFont="1" applyFill="1" applyBorder="1" applyAlignment="1">
      <alignment horizontal="center"/>
    </xf>
    <xf numFmtId="166" fontId="24" fillId="3" borderId="0" xfId="1" applyNumberFormat="1" applyFont="1" applyFill="1"/>
    <xf numFmtId="0" fontId="25" fillId="3" borderId="0" xfId="0" applyFont="1" applyFill="1"/>
    <xf numFmtId="166" fontId="1" fillId="2" borderId="0" xfId="1" applyNumberFormat="1" applyFont="1" applyFill="1" applyBorder="1" applyAlignment="1">
      <alignment horizontal="center"/>
    </xf>
    <xf numFmtId="166" fontId="1" fillId="2" borderId="3" xfId="1" applyNumberFormat="1" applyFont="1" applyFill="1" applyBorder="1" applyAlignment="1">
      <alignment horizontal="center"/>
    </xf>
    <xf numFmtId="9" fontId="0" fillId="2" borderId="0" xfId="3" applyFont="1" applyFill="1" applyAlignment="1">
      <alignment horizontal="center"/>
    </xf>
    <xf numFmtId="0" fontId="26" fillId="2" borderId="0" xfId="0" applyFont="1" applyFill="1"/>
    <xf numFmtId="10" fontId="15" fillId="4" borderId="4" xfId="0" applyNumberFormat="1" applyFont="1" applyFill="1" applyBorder="1"/>
    <xf numFmtId="10" fontId="15" fillId="4" borderId="8" xfId="0" applyNumberFormat="1" applyFont="1" applyFill="1" applyBorder="1"/>
    <xf numFmtId="10" fontId="2" fillId="2" borderId="4" xfId="1" applyNumberFormat="1" applyFont="1" applyFill="1" applyBorder="1" applyAlignment="1">
      <alignment horizontal="center"/>
    </xf>
    <xf numFmtId="10" fontId="2" fillId="2" borderId="8" xfId="1" applyNumberFormat="1" applyFont="1" applyFill="1" applyBorder="1" applyAlignment="1">
      <alignment horizontal="center"/>
    </xf>
    <xf numFmtId="165" fontId="1" fillId="0" borderId="4" xfId="1" applyNumberFormat="1" applyFill="1" applyBorder="1" applyAlignment="1">
      <alignment horizontal="center"/>
    </xf>
    <xf numFmtId="165" fontId="1" fillId="0" borderId="0" xfId="1" applyNumberFormat="1" applyFill="1" applyBorder="1" applyAlignment="1">
      <alignment horizontal="center"/>
    </xf>
    <xf numFmtId="0" fontId="2" fillId="2" borderId="23" xfId="2" applyNumberFormat="1" applyFont="1" applyFill="1" applyBorder="1" applyAlignment="1">
      <alignment horizontal="center"/>
    </xf>
    <xf numFmtId="166" fontId="3" fillId="2" borderId="3" xfId="11" applyNumberFormat="1" applyFont="1" applyFill="1" applyBorder="1" applyAlignment="1">
      <alignment horizontal="center"/>
    </xf>
    <xf numFmtId="166" fontId="9" fillId="2" borderId="3" xfId="11" applyNumberFormat="1" applyFont="1" applyFill="1" applyBorder="1" applyAlignment="1">
      <alignment horizontal="center"/>
    </xf>
    <xf numFmtId="166" fontId="8" fillId="2" borderId="3" xfId="11" applyNumberFormat="1" applyFont="1" applyFill="1" applyBorder="1" applyAlignment="1">
      <alignment horizontal="center"/>
    </xf>
    <xf numFmtId="166" fontId="11" fillId="2" borderId="3" xfId="11" applyNumberFormat="1" applyFont="1" applyFill="1" applyBorder="1" applyAlignment="1">
      <alignment horizontal="center"/>
    </xf>
    <xf numFmtId="166" fontId="10" fillId="2" borderId="3" xfId="11" applyNumberFormat="1" applyFont="1" applyFill="1" applyBorder="1" applyAlignment="1">
      <alignment horizontal="center"/>
    </xf>
    <xf numFmtId="166" fontId="2" fillId="2" borderId="3" xfId="12" applyNumberFormat="1" applyFont="1" applyFill="1" applyBorder="1" applyAlignment="1">
      <alignment horizontal="center"/>
    </xf>
    <xf numFmtId="166" fontId="1" fillId="2" borderId="3" xfId="12" applyNumberFormat="1" applyFont="1" applyFill="1" applyBorder="1" applyAlignment="1">
      <alignment horizontal="center"/>
    </xf>
    <xf numFmtId="166" fontId="7" fillId="2" borderId="3" xfId="12" applyNumberFormat="1" applyFont="1" applyFill="1" applyBorder="1" applyAlignment="1">
      <alignment horizontal="center"/>
    </xf>
    <xf numFmtId="166" fontId="2" fillId="4" borderId="3" xfId="12" applyNumberFormat="1" applyFont="1" applyFill="1" applyBorder="1" applyAlignment="1">
      <alignment horizontal="center"/>
    </xf>
    <xf numFmtId="165" fontId="1" fillId="2" borderId="23" xfId="1" applyNumberFormat="1" applyFill="1" applyBorder="1" applyAlignment="1">
      <alignment horizontal="center"/>
    </xf>
    <xf numFmtId="166" fontId="0" fillId="2" borderId="23" xfId="1" applyNumberFormat="1" applyFont="1" applyFill="1" applyBorder="1" applyAlignment="1">
      <alignment horizontal="center"/>
    </xf>
    <xf numFmtId="166" fontId="2" fillId="2" borderId="23" xfId="1" applyNumberFormat="1" applyFont="1" applyFill="1" applyBorder="1" applyAlignment="1">
      <alignment horizontal="center"/>
    </xf>
    <xf numFmtId="166" fontId="5" fillId="2" borderId="23" xfId="1" applyNumberFormat="1" applyFont="1" applyFill="1" applyBorder="1" applyAlignment="1">
      <alignment horizontal="center"/>
    </xf>
    <xf numFmtId="166" fontId="1" fillId="2" borderId="23" xfId="1" applyNumberFormat="1" applyFill="1" applyBorder="1" applyAlignment="1">
      <alignment horizontal="center"/>
    </xf>
    <xf numFmtId="166" fontId="7" fillId="2" borderId="23" xfId="1" applyNumberFormat="1" applyFont="1" applyFill="1" applyBorder="1" applyAlignment="1">
      <alignment horizontal="center"/>
    </xf>
    <xf numFmtId="166" fontId="6" fillId="2" borderId="23" xfId="1" applyNumberFormat="1" applyFont="1" applyFill="1" applyBorder="1" applyAlignment="1">
      <alignment horizontal="center"/>
    </xf>
    <xf numFmtId="166" fontId="1" fillId="0" borderId="0" xfId="1" applyNumberFormat="1" applyFill="1" applyBorder="1"/>
    <xf numFmtId="0" fontId="8" fillId="0" borderId="3" xfId="0" applyFont="1" applyBorder="1"/>
    <xf numFmtId="165" fontId="1" fillId="0" borderId="8" xfId="1" applyNumberFormat="1" applyFill="1" applyBorder="1" applyAlignment="1">
      <alignment horizontal="center"/>
    </xf>
    <xf numFmtId="168" fontId="18" fillId="5" borderId="0" xfId="5" applyNumberFormat="1" applyFont="1" applyFill="1"/>
    <xf numFmtId="0" fontId="22" fillId="5" borderId="0" xfId="0" applyFont="1" applyFill="1"/>
    <xf numFmtId="41" fontId="18" fillId="5" borderId="0" xfId="4" applyNumberFormat="1" applyFill="1"/>
    <xf numFmtId="41" fontId="18" fillId="5" borderId="16" xfId="4" applyNumberFormat="1" applyFill="1" applyBorder="1"/>
    <xf numFmtId="41" fontId="0" fillId="5" borderId="0" xfId="4" applyNumberFormat="1" applyFont="1" applyFill="1"/>
    <xf numFmtId="168" fontId="2" fillId="5" borderId="11" xfId="2" applyNumberFormat="1" applyFont="1" applyFill="1" applyBorder="1" applyAlignment="1">
      <alignment horizontal="center"/>
    </xf>
    <xf numFmtId="166" fontId="1" fillId="0" borderId="4" xfId="1" applyNumberFormat="1" applyFill="1" applyBorder="1"/>
    <xf numFmtId="0" fontId="29" fillId="0" borderId="0" xfId="0" applyFont="1"/>
    <xf numFmtId="0" fontId="0" fillId="2" borderId="0" xfId="0" applyFill="1" applyAlignment="1">
      <alignment wrapText="1"/>
    </xf>
    <xf numFmtId="169" fontId="1" fillId="4" borderId="0" xfId="2" applyNumberFormat="1" applyFill="1" applyBorder="1" applyAlignment="1">
      <alignment horizontal="right"/>
    </xf>
    <xf numFmtId="165" fontId="4" fillId="2" borderId="23" xfId="1" applyNumberFormat="1" applyFont="1" applyFill="1" applyBorder="1" applyAlignment="1">
      <alignment horizontal="center"/>
    </xf>
    <xf numFmtId="165" fontId="17" fillId="2" borderId="23" xfId="1" applyNumberFormat="1" applyFont="1" applyFill="1" applyBorder="1" applyAlignment="1">
      <alignment horizontal="center"/>
    </xf>
    <xf numFmtId="0" fontId="2" fillId="2" borderId="23" xfId="0" applyFont="1" applyFill="1" applyBorder="1" applyAlignment="1">
      <alignment wrapText="1"/>
    </xf>
    <xf numFmtId="165" fontId="7" fillId="2" borderId="23" xfId="1" applyNumberFormat="1" applyFont="1" applyFill="1" applyBorder="1" applyAlignment="1">
      <alignment horizontal="center"/>
    </xf>
    <xf numFmtId="166" fontId="3" fillId="2" borderId="0" xfId="11" applyNumberFormat="1" applyFont="1" applyFill="1" applyBorder="1" applyAlignment="1">
      <alignment horizontal="center"/>
    </xf>
    <xf numFmtId="166" fontId="8" fillId="2" borderId="0" xfId="11" applyNumberFormat="1" applyFont="1" applyFill="1" applyBorder="1" applyAlignment="1">
      <alignment horizontal="center"/>
    </xf>
    <xf numFmtId="166" fontId="0" fillId="0" borderId="0" xfId="1" applyNumberFormat="1" applyFont="1" applyFill="1" applyBorder="1" applyAlignment="1">
      <alignment horizontal="center"/>
    </xf>
    <xf numFmtId="166" fontId="7" fillId="0" borderId="0" xfId="1" applyNumberFormat="1" applyFont="1" applyFill="1" applyBorder="1" applyAlignment="1">
      <alignment horizontal="center"/>
    </xf>
    <xf numFmtId="166" fontId="1" fillId="0" borderId="0" xfId="1" applyNumberFormat="1" applyFont="1" applyFill="1" applyBorder="1" applyAlignment="1">
      <alignment horizontal="center"/>
    </xf>
    <xf numFmtId="166" fontId="6" fillId="0" borderId="0" xfId="1" applyNumberFormat="1" applyFont="1" applyFill="1" applyBorder="1" applyAlignment="1">
      <alignment horizontal="center"/>
    </xf>
    <xf numFmtId="0" fontId="2" fillId="0" borderId="7" xfId="0" applyFont="1" applyBorder="1"/>
    <xf numFmtId="166" fontId="1" fillId="0" borderId="4" xfId="1" applyNumberFormat="1" applyFont="1" applyFill="1" applyBorder="1" applyAlignment="1">
      <alignment horizontal="center"/>
    </xf>
    <xf numFmtId="164" fontId="2" fillId="2" borderId="2" xfId="2" applyNumberFormat="1" applyFont="1" applyFill="1" applyBorder="1" applyAlignment="1">
      <alignment horizontal="center"/>
    </xf>
    <xf numFmtId="164" fontId="19" fillId="4" borderId="25" xfId="2" applyNumberFormat="1" applyFont="1" applyFill="1" applyBorder="1" applyAlignment="1">
      <alignment horizontal="center"/>
    </xf>
    <xf numFmtId="0" fontId="8" fillId="2" borderId="16" xfId="0" applyFont="1" applyFill="1" applyBorder="1"/>
    <xf numFmtId="166" fontId="3" fillId="2" borderId="4" xfId="11" applyNumberFormat="1" applyFont="1" applyFill="1" applyBorder="1" applyAlignment="1">
      <alignment horizontal="center"/>
    </xf>
    <xf numFmtId="166" fontId="8" fillId="2" borderId="4" xfId="11" applyNumberFormat="1" applyFont="1" applyFill="1" applyBorder="1" applyAlignment="1">
      <alignment horizontal="center"/>
    </xf>
    <xf numFmtId="166" fontId="8" fillId="0" borderId="3" xfId="11" applyNumberFormat="1" applyFont="1" applyFill="1" applyBorder="1" applyAlignment="1">
      <alignment horizontal="center"/>
    </xf>
    <xf numFmtId="166" fontId="8" fillId="0" borderId="0" xfId="11" applyNumberFormat="1" applyFont="1" applyFill="1" applyBorder="1" applyAlignment="1">
      <alignment horizontal="center"/>
    </xf>
    <xf numFmtId="166" fontId="8" fillId="0" borderId="0" xfId="1" applyNumberFormat="1" applyFont="1" applyFill="1" applyBorder="1" applyAlignment="1">
      <alignment horizontal="center"/>
    </xf>
    <xf numFmtId="166" fontId="8" fillId="0" borderId="4" xfId="1" applyNumberFormat="1" applyFont="1" applyFill="1" applyBorder="1" applyAlignment="1">
      <alignment horizontal="center"/>
    </xf>
    <xf numFmtId="166" fontId="11" fillId="0" borderId="3" xfId="11" applyNumberFormat="1" applyFont="1" applyFill="1" applyBorder="1" applyAlignment="1">
      <alignment horizontal="center"/>
    </xf>
    <xf numFmtId="166" fontId="11" fillId="0" borderId="0" xfId="11" applyNumberFormat="1" applyFont="1" applyFill="1" applyBorder="1" applyAlignment="1">
      <alignment horizontal="center"/>
    </xf>
    <xf numFmtId="166" fontId="11" fillId="0" borderId="0" xfId="1" applyNumberFormat="1" applyFont="1" applyFill="1" applyBorder="1" applyAlignment="1">
      <alignment horizontal="center"/>
    </xf>
    <xf numFmtId="166" fontId="11" fillId="0" borderId="4" xfId="1" applyNumberFormat="1" applyFont="1" applyFill="1" applyBorder="1" applyAlignment="1">
      <alignment horizontal="center"/>
    </xf>
    <xf numFmtId="166" fontId="1" fillId="0" borderId="4" xfId="1" applyNumberFormat="1" applyFill="1" applyBorder="1" applyAlignment="1">
      <alignment horizontal="center"/>
    </xf>
    <xf numFmtId="166" fontId="7" fillId="0" borderId="4" xfId="1" applyNumberFormat="1" applyFont="1" applyFill="1" applyBorder="1" applyAlignment="1">
      <alignment horizontal="center"/>
    </xf>
    <xf numFmtId="166" fontId="7" fillId="0" borderId="0" xfId="1" applyNumberFormat="1" applyFont="1" applyFill="1" applyBorder="1"/>
    <xf numFmtId="166" fontId="7" fillId="0" borderId="4" xfId="1" applyNumberFormat="1" applyFont="1" applyFill="1" applyBorder="1"/>
    <xf numFmtId="166" fontId="1" fillId="0" borderId="3" xfId="1" applyNumberFormat="1" applyFill="1" applyBorder="1" applyAlignment="1">
      <alignment horizontal="center"/>
    </xf>
    <xf numFmtId="166" fontId="1" fillId="0" borderId="3" xfId="12" applyNumberFormat="1" applyFont="1" applyFill="1" applyBorder="1" applyAlignment="1">
      <alignment horizontal="center"/>
    </xf>
    <xf numFmtId="166" fontId="7" fillId="0" borderId="3" xfId="12" applyNumberFormat="1" applyFont="1" applyFill="1" applyBorder="1" applyAlignment="1">
      <alignment horizontal="center"/>
    </xf>
    <xf numFmtId="166" fontId="2" fillId="0" borderId="3" xfId="12" applyNumberFormat="1" applyFont="1" applyFill="1" applyBorder="1" applyAlignment="1">
      <alignment horizontal="center"/>
    </xf>
    <xf numFmtId="166" fontId="2" fillId="0" borderId="4" xfId="1" applyNumberFormat="1" applyFont="1" applyFill="1" applyBorder="1" applyAlignment="1">
      <alignment horizontal="center"/>
    </xf>
    <xf numFmtId="166" fontId="7" fillId="0" borderId="4" xfId="12" applyNumberFormat="1" applyFont="1" applyFill="1" applyBorder="1" applyAlignment="1">
      <alignment horizontal="center"/>
    </xf>
    <xf numFmtId="166" fontId="2" fillId="4" borderId="8" xfId="1" applyNumberFormat="1" applyFont="1" applyFill="1" applyBorder="1"/>
    <xf numFmtId="166" fontId="1" fillId="0" borderId="3" xfId="1" applyNumberFormat="1" applyFill="1" applyBorder="1"/>
    <xf numFmtId="166" fontId="7" fillId="0" borderId="3" xfId="1" applyNumberFormat="1" applyFont="1" applyFill="1" applyBorder="1"/>
    <xf numFmtId="10" fontId="2" fillId="0" borderId="4" xfId="1" applyNumberFormat="1" applyFont="1" applyFill="1" applyBorder="1" applyAlignment="1">
      <alignment horizontal="center"/>
    </xf>
    <xf numFmtId="10" fontId="2" fillId="0" borderId="8" xfId="1" applyNumberFormat="1" applyFont="1" applyFill="1" applyBorder="1" applyAlignment="1">
      <alignment horizontal="center"/>
    </xf>
    <xf numFmtId="167" fontId="2" fillId="0" borderId="4" xfId="3" applyNumberFormat="1" applyFont="1" applyFill="1" applyBorder="1"/>
    <xf numFmtId="167" fontId="2" fillId="0" borderId="8" xfId="3" applyNumberFormat="1" applyFont="1" applyFill="1" applyBorder="1"/>
    <xf numFmtId="10" fontId="2" fillId="0" borderId="4" xfId="2" applyNumberFormat="1" applyFont="1" applyFill="1" applyBorder="1" applyAlignment="1">
      <alignment horizontal="center"/>
    </xf>
    <xf numFmtId="10" fontId="3" fillId="0" borderId="8" xfId="1" applyNumberFormat="1" applyFont="1" applyFill="1" applyBorder="1" applyAlignment="1">
      <alignment horizontal="center"/>
    </xf>
    <xf numFmtId="166" fontId="2" fillId="0" borderId="0" xfId="1" applyNumberFormat="1" applyFont="1" applyFill="1" applyBorder="1"/>
    <xf numFmtId="166" fontId="15" fillId="0" borderId="0" xfId="1" applyNumberFormat="1" applyFont="1" applyFill="1" applyBorder="1"/>
    <xf numFmtId="166" fontId="3" fillId="0" borderId="0" xfId="1" applyNumberFormat="1" applyFont="1" applyFill="1" applyBorder="1" applyAlignment="1">
      <alignment horizontal="center"/>
    </xf>
    <xf numFmtId="166" fontId="2" fillId="0" borderId="0" xfId="2" applyNumberFormat="1" applyFont="1" applyFill="1" applyBorder="1" applyAlignment="1">
      <alignment horizontal="center"/>
    </xf>
    <xf numFmtId="166" fontId="2" fillId="0" borderId="4" xfId="1" applyNumberFormat="1" applyFont="1" applyFill="1" applyBorder="1"/>
    <xf numFmtId="166" fontId="15" fillId="0" borderId="4" xfId="1" applyNumberFormat="1" applyFont="1" applyFill="1" applyBorder="1"/>
    <xf numFmtId="166" fontId="3" fillId="0" borderId="4" xfId="1" applyNumberFormat="1" applyFont="1" applyFill="1" applyBorder="1" applyAlignment="1">
      <alignment horizontal="center"/>
    </xf>
    <xf numFmtId="166" fontId="2" fillId="0" borderId="4" xfId="2" applyNumberFormat="1" applyFont="1" applyFill="1" applyBorder="1" applyAlignment="1">
      <alignment horizontal="center"/>
    </xf>
    <xf numFmtId="0" fontId="2" fillId="0" borderId="10" xfId="0" applyFont="1" applyBorder="1" applyAlignment="1">
      <alignment horizontal="center" wrapText="1"/>
    </xf>
    <xf numFmtId="168" fontId="18" fillId="0" borderId="0" xfId="5" applyNumberFormat="1" applyFont="1" applyFill="1"/>
    <xf numFmtId="0" fontId="22" fillId="0" borderId="0" xfId="0" applyFont="1"/>
    <xf numFmtId="41" fontId="18" fillId="0" borderId="0" xfId="4" applyNumberFormat="1"/>
    <xf numFmtId="41" fontId="18" fillId="0" borderId="16" xfId="4" applyNumberFormat="1" applyBorder="1"/>
    <xf numFmtId="41" fontId="0" fillId="0" borderId="0" xfId="4" applyNumberFormat="1" applyFont="1"/>
    <xf numFmtId="168" fontId="2" fillId="0" borderId="11" xfId="2" applyNumberFormat="1" applyFont="1" applyFill="1" applyBorder="1" applyAlignment="1">
      <alignment horizontal="center"/>
    </xf>
    <xf numFmtId="166" fontId="0" fillId="0" borderId="0" xfId="1" applyNumberFormat="1" applyFont="1" applyFill="1" applyAlignment="1">
      <alignment horizontal="center"/>
    </xf>
    <xf numFmtId="166" fontId="3" fillId="0" borderId="3" xfId="11" applyNumberFormat="1" applyFont="1" applyFill="1" applyBorder="1" applyAlignment="1">
      <alignment horizontal="center"/>
    </xf>
    <xf numFmtId="166" fontId="9" fillId="0" borderId="3" xfId="11" applyNumberFormat="1" applyFont="1" applyFill="1" applyBorder="1" applyAlignment="1">
      <alignment horizontal="center"/>
    </xf>
    <xf numFmtId="166" fontId="19" fillId="0" borderId="0" xfId="1" applyNumberFormat="1" applyFont="1" applyFill="1" applyBorder="1"/>
    <xf numFmtId="166" fontId="3" fillId="0" borderId="0" xfId="11" applyNumberFormat="1" applyFont="1" applyFill="1" applyBorder="1" applyAlignment="1">
      <alignment horizontal="center"/>
    </xf>
    <xf numFmtId="166" fontId="6" fillId="0" borderId="3" xfId="1" applyNumberFormat="1" applyFont="1" applyFill="1" applyBorder="1"/>
    <xf numFmtId="166" fontId="6" fillId="0" borderId="0" xfId="1" applyNumberFormat="1" applyFont="1" applyFill="1" applyBorder="1"/>
    <xf numFmtId="166" fontId="10" fillId="0" borderId="3" xfId="11" applyNumberFormat="1" applyFont="1" applyFill="1" applyBorder="1" applyAlignment="1">
      <alignment horizontal="center"/>
    </xf>
    <xf numFmtId="166" fontId="1" fillId="0" borderId="0" xfId="1" applyNumberFormat="1" applyFont="1" applyFill="1" applyBorder="1"/>
    <xf numFmtId="166" fontId="0" fillId="0" borderId="0" xfId="1" applyNumberFormat="1" applyFont="1" applyFill="1" applyBorder="1"/>
    <xf numFmtId="166" fontId="19" fillId="0" borderId="4" xfId="1" applyNumberFormat="1" applyFont="1" applyFill="1" applyBorder="1"/>
    <xf numFmtId="166" fontId="3" fillId="0" borderId="4" xfId="11" applyNumberFormat="1" applyFont="1" applyFill="1" applyBorder="1" applyAlignment="1">
      <alignment horizontal="center"/>
    </xf>
    <xf numFmtId="166" fontId="6" fillId="0" borderId="4" xfId="1" applyNumberFormat="1" applyFont="1" applyFill="1" applyBorder="1"/>
    <xf numFmtId="166" fontId="8" fillId="0" borderId="4" xfId="11" applyNumberFormat="1" applyFont="1" applyFill="1" applyBorder="1" applyAlignment="1">
      <alignment horizontal="center"/>
    </xf>
    <xf numFmtId="166" fontId="24" fillId="0" borderId="3" xfId="1" applyNumberFormat="1" applyFont="1" applyFill="1" applyBorder="1"/>
    <xf numFmtId="166" fontId="24" fillId="0" borderId="0" xfId="1" applyNumberFormat="1" applyFont="1" applyFill="1" applyBorder="1"/>
    <xf numFmtId="166" fontId="24" fillId="0" borderId="4" xfId="1" applyNumberFormat="1" applyFont="1" applyFill="1" applyBorder="1"/>
    <xf numFmtId="166" fontId="1" fillId="0" borderId="4" xfId="1" applyNumberFormat="1" applyFont="1" applyFill="1" applyBorder="1"/>
    <xf numFmtId="166" fontId="24" fillId="4" borderId="0" xfId="1" applyNumberFormat="1" applyFont="1" applyFill="1" applyBorder="1"/>
    <xf numFmtId="166" fontId="24" fillId="4" borderId="4" xfId="1" applyNumberFormat="1" applyFont="1" applyFill="1" applyBorder="1"/>
    <xf numFmtId="166" fontId="6" fillId="0" borderId="3" xfId="1" applyNumberFormat="1" applyFont="1" applyFill="1" applyBorder="1" applyAlignment="1">
      <alignment horizontal="center"/>
    </xf>
    <xf numFmtId="166" fontId="2" fillId="0" borderId="3" xfId="1" applyNumberFormat="1" applyFont="1" applyFill="1" applyBorder="1" applyAlignment="1">
      <alignment horizontal="center"/>
    </xf>
    <xf numFmtId="0" fontId="2" fillId="2" borderId="4" xfId="2" applyNumberFormat="1" applyFont="1" applyFill="1" applyBorder="1" applyAlignment="1">
      <alignment horizontal="center"/>
    </xf>
    <xf numFmtId="166" fontId="19" fillId="4" borderId="3" xfId="1" applyNumberFormat="1" applyFont="1" applyFill="1" applyBorder="1" applyAlignment="1">
      <alignment horizontal="center"/>
    </xf>
    <xf numFmtId="166" fontId="2" fillId="0" borderId="3" xfId="1" applyNumberFormat="1" applyFont="1" applyFill="1" applyBorder="1"/>
    <xf numFmtId="166" fontId="2" fillId="0" borderId="0" xfId="1" applyNumberFormat="1" applyFont="1" applyFill="1" applyAlignment="1">
      <alignment horizontal="center"/>
    </xf>
    <xf numFmtId="166" fontId="1" fillId="0" borderId="3" xfId="1" applyNumberFormat="1" applyFont="1" applyFill="1" applyBorder="1"/>
    <xf numFmtId="166" fontId="6" fillId="4" borderId="0" xfId="1" applyNumberFormat="1" applyFont="1" applyFill="1" applyBorder="1" applyAlignment="1">
      <alignment horizontal="center"/>
    </xf>
    <xf numFmtId="168" fontId="35" fillId="0" borderId="0" xfId="5" applyNumberFormat="1" applyFont="1" applyFill="1"/>
    <xf numFmtId="166" fontId="7" fillId="0" borderId="3" xfId="1" applyNumberFormat="1" applyFont="1" applyFill="1" applyBorder="1" applyAlignment="1">
      <alignment horizontal="center"/>
    </xf>
    <xf numFmtId="166" fontId="6" fillId="0" borderId="4" xfId="1" applyNumberFormat="1" applyFont="1" applyFill="1" applyBorder="1" applyAlignment="1">
      <alignment horizontal="center"/>
    </xf>
    <xf numFmtId="166" fontId="8" fillId="0" borderId="3" xfId="1" applyNumberFormat="1" applyFont="1" applyFill="1" applyBorder="1" applyAlignment="1">
      <alignment horizontal="center"/>
    </xf>
    <xf numFmtId="166" fontId="14" fillId="2" borderId="3" xfId="1" applyNumberFormat="1" applyFont="1" applyFill="1" applyBorder="1" applyAlignment="1">
      <alignment horizontal="center"/>
    </xf>
    <xf numFmtId="166" fontId="14" fillId="0" borderId="0" xfId="1" applyNumberFormat="1" applyFont="1" applyFill="1" applyBorder="1" applyAlignment="1">
      <alignment horizontal="center"/>
    </xf>
    <xf numFmtId="166" fontId="14" fillId="2" borderId="0" xfId="1" applyNumberFormat="1" applyFont="1" applyFill="1" applyBorder="1" applyAlignment="1">
      <alignment horizontal="center"/>
    </xf>
    <xf numFmtId="166" fontId="10" fillId="0" borderId="4" xfId="1" applyNumberFormat="1" applyFont="1" applyFill="1" applyBorder="1"/>
    <xf numFmtId="166" fontId="3" fillId="0" borderId="4" xfId="1" applyNumberFormat="1" applyFont="1" applyFill="1" applyBorder="1"/>
    <xf numFmtId="166" fontId="11" fillId="0" borderId="4" xfId="12" applyNumberFormat="1" applyFont="1" applyFill="1" applyBorder="1" applyAlignment="1">
      <alignment horizontal="center"/>
    </xf>
    <xf numFmtId="166" fontId="8" fillId="0" borderId="4" xfId="1" applyNumberFormat="1" applyFont="1" applyFill="1" applyBorder="1"/>
    <xf numFmtId="166" fontId="3" fillId="0" borderId="3" xfId="1" applyNumberFormat="1" applyFont="1" applyFill="1" applyBorder="1" applyAlignment="1">
      <alignment horizontal="center"/>
    </xf>
    <xf numFmtId="0" fontId="24" fillId="4" borderId="23" xfId="0" applyFont="1" applyFill="1" applyBorder="1"/>
    <xf numFmtId="166" fontId="0" fillId="2" borderId="0" xfId="0" applyNumberFormat="1" applyFill="1" applyAlignment="1">
      <alignment horizontal="left" vertical="top" wrapText="1"/>
    </xf>
    <xf numFmtId="166" fontId="6" fillId="4" borderId="3" xfId="1" applyNumberFormat="1" applyFont="1" applyFill="1" applyBorder="1"/>
    <xf numFmtId="166" fontId="6" fillId="4" borderId="0" xfId="1" applyNumberFormat="1" applyFont="1" applyFill="1" applyBorder="1"/>
    <xf numFmtId="166" fontId="6" fillId="4" borderId="4" xfId="1" applyNumberFormat="1" applyFont="1" applyFill="1" applyBorder="1"/>
    <xf numFmtId="0" fontId="1" fillId="2" borderId="0" xfId="0" applyFont="1" applyFill="1"/>
    <xf numFmtId="166" fontId="1" fillId="4" borderId="3" xfId="1" applyNumberFormat="1" applyFont="1" applyFill="1" applyBorder="1" applyAlignment="1">
      <alignment horizontal="center"/>
    </xf>
    <xf numFmtId="166" fontId="8" fillId="4" borderId="3" xfId="1" applyNumberFormat="1" applyFont="1" applyFill="1" applyBorder="1"/>
    <xf numFmtId="166" fontId="8" fillId="4" borderId="0" xfId="1" applyNumberFormat="1" applyFont="1" applyFill="1" applyBorder="1"/>
    <xf numFmtId="166" fontId="8" fillId="4" borderId="4" xfId="1" applyNumberFormat="1" applyFont="1" applyFill="1" applyBorder="1"/>
    <xf numFmtId="166" fontId="9" fillId="2" borderId="0" xfId="1" applyNumberFormat="1" applyFont="1" applyFill="1"/>
    <xf numFmtId="166" fontId="14" fillId="5" borderId="0" xfId="1" applyNumberFormat="1" applyFont="1" applyFill="1"/>
    <xf numFmtId="166" fontId="10" fillId="0" borderId="0" xfId="1" applyNumberFormat="1" applyFont="1" applyFill="1" applyBorder="1" applyAlignment="1">
      <alignment horizontal="center"/>
    </xf>
    <xf numFmtId="166" fontId="10" fillId="4" borderId="0" xfId="1" applyNumberFormat="1" applyFont="1" applyFill="1" applyBorder="1" applyAlignment="1">
      <alignment horizontal="center"/>
    </xf>
    <xf numFmtId="166" fontId="10" fillId="0" borderId="4" xfId="1" applyNumberFormat="1" applyFont="1" applyFill="1" applyBorder="1" applyAlignment="1">
      <alignment horizontal="center"/>
    </xf>
    <xf numFmtId="166" fontId="10" fillId="4" borderId="3" xfId="1" applyNumberFormat="1" applyFont="1" applyFill="1" applyBorder="1" applyAlignment="1">
      <alignment horizontal="center"/>
    </xf>
    <xf numFmtId="166" fontId="10" fillId="0" borderId="3" xfId="1" applyNumberFormat="1" applyFont="1" applyFill="1" applyBorder="1" applyAlignment="1">
      <alignment horizontal="center"/>
    </xf>
    <xf numFmtId="166" fontId="0" fillId="0" borderId="3" xfId="1" applyNumberFormat="1" applyFont="1" applyFill="1" applyBorder="1" applyAlignment="1">
      <alignment horizontal="center"/>
    </xf>
    <xf numFmtId="166" fontId="14" fillId="0" borderId="3" xfId="1" applyNumberFormat="1" applyFont="1" applyFill="1" applyBorder="1" applyAlignment="1">
      <alignment horizontal="center"/>
    </xf>
    <xf numFmtId="166" fontId="1" fillId="0" borderId="3" xfId="1" applyNumberFormat="1" applyFont="1" applyFill="1" applyBorder="1" applyAlignment="1">
      <alignment horizontal="center"/>
    </xf>
    <xf numFmtId="166" fontId="0" fillId="0" borderId="0" xfId="0" applyNumberFormat="1"/>
    <xf numFmtId="166" fontId="9" fillId="2" borderId="0" xfId="1" applyNumberFormat="1" applyFont="1" applyFill="1" applyBorder="1"/>
    <xf numFmtId="166" fontId="0" fillId="0" borderId="3" xfId="1" applyNumberFormat="1" applyFont="1" applyFill="1" applyBorder="1"/>
    <xf numFmtId="166" fontId="0" fillId="0" borderId="4" xfId="1" applyNumberFormat="1" applyFont="1" applyFill="1" applyBorder="1"/>
    <xf numFmtId="166" fontId="5" fillId="0" borderId="0" xfId="1" applyNumberFormat="1" applyFont="1" applyFill="1" applyBorder="1"/>
    <xf numFmtId="0" fontId="5" fillId="0" borderId="3" xfId="0" applyFont="1" applyBorder="1" applyAlignment="1">
      <alignment horizontal="center"/>
    </xf>
    <xf numFmtId="0" fontId="5" fillId="0" borderId="0" xfId="0" applyFont="1" applyAlignment="1">
      <alignment horizontal="center"/>
    </xf>
    <xf numFmtId="0" fontId="0" fillId="0" borderId="3" xfId="0" applyBorder="1"/>
    <xf numFmtId="166" fontId="5" fillId="0" borderId="3" xfId="1" applyNumberFormat="1" applyFont="1" applyFill="1" applyBorder="1"/>
    <xf numFmtId="0" fontId="14" fillId="2" borderId="0" xfId="0" applyFont="1" applyFill="1"/>
    <xf numFmtId="0" fontId="14" fillId="0" borderId="0" xfId="0" applyFont="1"/>
    <xf numFmtId="0" fontId="2" fillId="2" borderId="0" xfId="2" applyNumberFormat="1" applyFont="1" applyFill="1" applyBorder="1" applyAlignment="1">
      <alignment horizontal="center"/>
    </xf>
    <xf numFmtId="43" fontId="0" fillId="4" borderId="4" xfId="1" applyFont="1" applyFill="1" applyBorder="1"/>
    <xf numFmtId="166" fontId="2" fillId="0" borderId="3" xfId="2" applyNumberFormat="1" applyFont="1" applyFill="1" applyBorder="1" applyAlignment="1">
      <alignment horizontal="center"/>
    </xf>
    <xf numFmtId="166" fontId="3" fillId="0" borderId="6" xfId="1" applyNumberFormat="1" applyFont="1" applyFill="1" applyBorder="1" applyAlignment="1">
      <alignment horizontal="center"/>
    </xf>
    <xf numFmtId="167" fontId="2" fillId="0" borderId="3" xfId="3" applyNumberFormat="1" applyFont="1" applyFill="1" applyBorder="1"/>
    <xf numFmtId="167" fontId="2" fillId="0" borderId="6" xfId="3" applyNumberFormat="1" applyFont="1" applyFill="1" applyBorder="1"/>
    <xf numFmtId="43" fontId="0" fillId="4" borderId="3" xfId="1" applyFont="1" applyFill="1" applyBorder="1"/>
    <xf numFmtId="0" fontId="18" fillId="4" borderId="0" xfId="0" applyFont="1" applyFill="1"/>
    <xf numFmtId="0" fontId="18" fillId="4" borderId="23" xfId="0" applyFont="1" applyFill="1" applyBorder="1"/>
    <xf numFmtId="166" fontId="1" fillId="2" borderId="0" xfId="1" applyNumberFormat="1" applyFont="1" applyFill="1"/>
    <xf numFmtId="0" fontId="24" fillId="4" borderId="0" xfId="0" applyFont="1" applyFill="1"/>
    <xf numFmtId="0" fontId="36" fillId="2" borderId="3" xfId="0" applyFont="1" applyFill="1" applyBorder="1"/>
    <xf numFmtId="166" fontId="2" fillId="0" borderId="6" xfId="1" applyNumberFormat="1" applyFont="1" applyFill="1" applyBorder="1" applyAlignment="1">
      <alignment horizontal="center"/>
    </xf>
    <xf numFmtId="0" fontId="5" fillId="0" borderId="3" xfId="2" applyNumberFormat="1" applyFont="1" applyFill="1" applyBorder="1" applyAlignment="1">
      <alignment horizontal="center"/>
    </xf>
    <xf numFmtId="166" fontId="8" fillId="0" borderId="3" xfId="1" applyNumberFormat="1" applyFont="1" applyFill="1" applyBorder="1"/>
    <xf numFmtId="166" fontId="3" fillId="0" borderId="3" xfId="1" applyNumberFormat="1" applyFont="1" applyFill="1" applyBorder="1"/>
    <xf numFmtId="166" fontId="2" fillId="0" borderId="6" xfId="1" applyNumberFormat="1" applyFont="1" applyFill="1" applyBorder="1"/>
    <xf numFmtId="0" fontId="0" fillId="0" borderId="26" xfId="0" applyBorder="1"/>
    <xf numFmtId="166" fontId="2" fillId="0" borderId="26" xfId="1" applyNumberFormat="1" applyFont="1" applyFill="1" applyBorder="1"/>
    <xf numFmtId="166" fontId="5" fillId="0" borderId="26" xfId="1" applyNumberFormat="1" applyFont="1" applyFill="1" applyBorder="1"/>
    <xf numFmtId="166" fontId="1" fillId="0" borderId="26" xfId="1" applyNumberFormat="1" applyFill="1" applyBorder="1"/>
    <xf numFmtId="166" fontId="1" fillId="0" borderId="26" xfId="1" applyNumberFormat="1" applyFont="1" applyFill="1" applyBorder="1"/>
    <xf numFmtId="166" fontId="6" fillId="0" borderId="26" xfId="1" applyNumberFormat="1" applyFont="1" applyFill="1" applyBorder="1"/>
    <xf numFmtId="166" fontId="7" fillId="0" borderId="26" xfId="1" applyNumberFormat="1" applyFont="1" applyFill="1" applyBorder="1"/>
    <xf numFmtId="166" fontId="2" fillId="0" borderId="26" xfId="1" applyNumberFormat="1" applyFont="1" applyFill="1" applyBorder="1" applyAlignment="1">
      <alignment horizontal="center"/>
    </xf>
    <xf numFmtId="166" fontId="8" fillId="0" borderId="26" xfId="1" applyNumberFormat="1" applyFont="1" applyFill="1" applyBorder="1"/>
    <xf numFmtId="166" fontId="3" fillId="0" borderId="26" xfId="1" applyNumberFormat="1" applyFont="1" applyFill="1" applyBorder="1"/>
    <xf numFmtId="166" fontId="0" fillId="0" borderId="26" xfId="1" applyNumberFormat="1" applyFont="1" applyFill="1" applyBorder="1"/>
    <xf numFmtId="166" fontId="2" fillId="0" borderId="27" xfId="1" applyNumberFormat="1" applyFont="1" applyFill="1" applyBorder="1"/>
    <xf numFmtId="0" fontId="0" fillId="2" borderId="26" xfId="0" applyFill="1" applyBorder="1"/>
    <xf numFmtId="166" fontId="2" fillId="2" borderId="26" xfId="1" applyNumberFormat="1" applyFont="1" applyFill="1" applyBorder="1" applyAlignment="1">
      <alignment horizontal="center"/>
    </xf>
    <xf numFmtId="166" fontId="19" fillId="4" borderId="26" xfId="1" applyNumberFormat="1" applyFont="1" applyFill="1" applyBorder="1" applyAlignment="1">
      <alignment horizontal="center"/>
    </xf>
    <xf numFmtId="166" fontId="2" fillId="4" borderId="26" xfId="1" applyNumberFormat="1" applyFont="1" applyFill="1" applyBorder="1" applyAlignment="1">
      <alignment horizontal="center"/>
    </xf>
    <xf numFmtId="166" fontId="1" fillId="4" borderId="26" xfId="1" applyNumberFormat="1" applyFill="1" applyBorder="1" applyAlignment="1">
      <alignment horizontal="center"/>
    </xf>
    <xf numFmtId="166" fontId="0" fillId="4" borderId="26" xfId="1" applyNumberFormat="1" applyFont="1" applyFill="1" applyBorder="1" applyAlignment="1">
      <alignment horizontal="center"/>
    </xf>
    <xf numFmtId="166" fontId="6" fillId="4" borderId="26" xfId="1" applyNumberFormat="1" applyFont="1" applyFill="1" applyBorder="1" applyAlignment="1">
      <alignment horizontal="center"/>
    </xf>
    <xf numFmtId="166" fontId="1" fillId="4" borderId="26" xfId="1" applyNumberFormat="1" applyFont="1" applyFill="1" applyBorder="1" applyAlignment="1">
      <alignment horizontal="center"/>
    </xf>
    <xf numFmtId="43" fontId="0" fillId="4" borderId="26" xfId="1" applyFont="1" applyFill="1" applyBorder="1"/>
    <xf numFmtId="166" fontId="1" fillId="0" borderId="26" xfId="1" applyNumberFormat="1" applyFill="1" applyBorder="1" applyAlignment="1">
      <alignment horizontal="center"/>
    </xf>
    <xf numFmtId="166" fontId="0" fillId="2" borderId="26" xfId="1" applyNumberFormat="1" applyFont="1" applyFill="1" applyBorder="1" applyAlignment="1">
      <alignment horizontal="center"/>
    </xf>
    <xf numFmtId="166" fontId="6" fillId="2" borderId="26" xfId="1" applyNumberFormat="1" applyFont="1" applyFill="1" applyBorder="1" applyAlignment="1">
      <alignment horizontal="center"/>
    </xf>
    <xf numFmtId="166" fontId="6" fillId="0" borderId="26" xfId="1" applyNumberFormat="1" applyFont="1" applyFill="1" applyBorder="1" applyAlignment="1">
      <alignment horizontal="center"/>
    </xf>
    <xf numFmtId="166" fontId="2" fillId="0" borderId="26" xfId="12" applyNumberFormat="1" applyFont="1" applyFill="1" applyBorder="1" applyAlignment="1">
      <alignment horizontal="center"/>
    </xf>
    <xf numFmtId="166" fontId="3" fillId="2" borderId="26" xfId="11" applyNumberFormat="1" applyFont="1" applyFill="1" applyBorder="1" applyAlignment="1">
      <alignment horizontal="center"/>
    </xf>
    <xf numFmtId="166" fontId="9" fillId="2" borderId="26" xfId="11" applyNumberFormat="1" applyFont="1" applyFill="1" applyBorder="1" applyAlignment="1">
      <alignment horizontal="center"/>
    </xf>
    <xf numFmtId="166" fontId="8" fillId="2" borderId="26" xfId="11" applyNumberFormat="1" applyFont="1" applyFill="1" applyBorder="1" applyAlignment="1">
      <alignment horizontal="center"/>
    </xf>
    <xf numFmtId="166" fontId="10" fillId="2" borderId="26" xfId="11" applyNumberFormat="1" applyFont="1" applyFill="1" applyBorder="1" applyAlignment="1">
      <alignment horizontal="center"/>
    </xf>
    <xf numFmtId="166" fontId="8" fillId="0" borderId="26" xfId="11" applyNumberFormat="1" applyFont="1" applyFill="1" applyBorder="1" applyAlignment="1">
      <alignment horizontal="center"/>
    </xf>
    <xf numFmtId="166" fontId="11" fillId="0" borderId="26" xfId="11" applyNumberFormat="1" applyFont="1" applyFill="1" applyBorder="1" applyAlignment="1">
      <alignment horizontal="center"/>
    </xf>
    <xf numFmtId="166" fontId="3" fillId="0" borderId="26" xfId="11" applyNumberFormat="1" applyFont="1" applyFill="1" applyBorder="1" applyAlignment="1">
      <alignment horizontal="center"/>
    </xf>
    <xf numFmtId="166" fontId="2" fillId="0" borderId="26" xfId="2" applyNumberFormat="1" applyFont="1" applyFill="1" applyBorder="1" applyAlignment="1">
      <alignment horizontal="center"/>
    </xf>
    <xf numFmtId="166" fontId="3" fillId="0" borderId="27" xfId="1" applyNumberFormat="1" applyFont="1" applyFill="1" applyBorder="1" applyAlignment="1">
      <alignment horizontal="center"/>
    </xf>
    <xf numFmtId="166" fontId="10" fillId="0" borderId="26" xfId="11" applyNumberFormat="1" applyFont="1" applyFill="1" applyBorder="1" applyAlignment="1">
      <alignment horizontal="center"/>
    </xf>
    <xf numFmtId="166" fontId="2" fillId="2" borderId="27" xfId="1" applyNumberFormat="1" applyFont="1" applyFill="1" applyBorder="1" applyAlignment="1">
      <alignment horizontal="center"/>
    </xf>
    <xf numFmtId="166" fontId="24" fillId="0" borderId="26" xfId="1" applyNumberFormat="1" applyFont="1" applyFill="1" applyBorder="1"/>
    <xf numFmtId="166" fontId="2" fillId="2" borderId="26" xfId="1" applyNumberFormat="1" applyFont="1" applyFill="1" applyBorder="1"/>
    <xf numFmtId="167" fontId="2" fillId="0" borderId="26" xfId="3" applyNumberFormat="1" applyFont="1" applyFill="1" applyBorder="1"/>
    <xf numFmtId="167" fontId="2" fillId="0" borderId="27" xfId="3" applyNumberFormat="1" applyFont="1" applyFill="1" applyBorder="1"/>
    <xf numFmtId="166" fontId="9" fillId="0" borderId="26" xfId="11" applyNumberFormat="1" applyFont="1" applyFill="1" applyBorder="1" applyAlignment="1">
      <alignment horizontal="center"/>
    </xf>
    <xf numFmtId="0" fontId="0" fillId="2" borderId="0" xfId="0" applyFill="1" applyAlignment="1">
      <alignment vertical="top" wrapText="1"/>
    </xf>
    <xf numFmtId="49" fontId="2" fillId="0" borderId="17" xfId="2" applyNumberFormat="1" applyFont="1" applyFill="1" applyBorder="1" applyAlignment="1">
      <alignment horizontal="center"/>
    </xf>
    <xf numFmtId="166" fontId="8" fillId="0" borderId="1" xfId="1" applyNumberFormat="1" applyFont="1" applyFill="1" applyBorder="1"/>
    <xf numFmtId="166" fontId="3" fillId="0" borderId="0" xfId="1" applyNumberFormat="1" applyFont="1" applyFill="1" applyBorder="1"/>
    <xf numFmtId="0" fontId="5" fillId="0" borderId="28" xfId="2" applyNumberFormat="1" applyFont="1" applyFill="1" applyBorder="1" applyAlignment="1">
      <alignment horizontal="center"/>
    </xf>
    <xf numFmtId="0" fontId="0" fillId="0" borderId="29" xfId="0" applyBorder="1"/>
    <xf numFmtId="166" fontId="2" fillId="0" borderId="29" xfId="1" applyNumberFormat="1" applyFont="1" applyFill="1" applyBorder="1"/>
    <xf numFmtId="166" fontId="5" fillId="0" borderId="29" xfId="1" applyNumberFormat="1" applyFont="1" applyFill="1" applyBorder="1"/>
    <xf numFmtId="166" fontId="1" fillId="0" borderId="29" xfId="1" applyNumberFormat="1" applyFill="1" applyBorder="1"/>
    <xf numFmtId="166" fontId="1" fillId="0" borderId="29" xfId="1" applyNumberFormat="1" applyFont="1" applyFill="1" applyBorder="1"/>
    <xf numFmtId="166" fontId="6" fillId="0" borderId="29" xfId="1" applyNumberFormat="1" applyFont="1" applyFill="1" applyBorder="1"/>
    <xf numFmtId="166" fontId="7" fillId="0" borderId="29" xfId="1" applyNumberFormat="1" applyFont="1" applyFill="1" applyBorder="1"/>
    <xf numFmtId="166" fontId="2" fillId="0" borderId="29" xfId="1" applyNumberFormat="1" applyFont="1" applyFill="1" applyBorder="1" applyAlignment="1">
      <alignment horizontal="center"/>
    </xf>
    <xf numFmtId="166" fontId="2" fillId="0" borderId="30" xfId="1" applyNumberFormat="1" applyFont="1" applyFill="1" applyBorder="1" applyAlignment="1">
      <alignment horizontal="center"/>
    </xf>
    <xf numFmtId="166" fontId="6" fillId="2" borderId="31" xfId="1" applyNumberFormat="1" applyFont="1" applyFill="1" applyBorder="1" applyAlignment="1">
      <alignment horizontal="center"/>
    </xf>
    <xf numFmtId="166" fontId="6" fillId="2" borderId="29" xfId="1" applyNumberFormat="1" applyFont="1" applyFill="1" applyBorder="1" applyAlignment="1">
      <alignment horizontal="center"/>
    </xf>
    <xf numFmtId="166" fontId="2" fillId="2" borderId="31" xfId="1" applyNumberFormat="1" applyFont="1" applyFill="1" applyBorder="1" applyAlignment="1">
      <alignment horizontal="center"/>
    </xf>
    <xf numFmtId="166" fontId="2" fillId="2" borderId="29" xfId="1" applyNumberFormat="1" applyFont="1" applyFill="1" applyBorder="1" applyAlignment="1">
      <alignment horizontal="center"/>
    </xf>
    <xf numFmtId="166" fontId="2" fillId="2" borderId="1" xfId="1" applyNumberFormat="1" applyFont="1" applyFill="1" applyBorder="1" applyAlignment="1">
      <alignment horizontal="center"/>
    </xf>
    <xf numFmtId="166" fontId="2" fillId="0" borderId="0" xfId="12" applyNumberFormat="1" applyFont="1" applyFill="1" applyBorder="1" applyAlignment="1">
      <alignment horizontal="center"/>
    </xf>
    <xf numFmtId="166" fontId="2" fillId="2" borderId="0" xfId="12" applyNumberFormat="1" applyFont="1" applyFill="1" applyBorder="1" applyAlignment="1">
      <alignment horizontal="center"/>
    </xf>
    <xf numFmtId="166" fontId="1" fillId="0" borderId="0" xfId="12" applyNumberFormat="1" applyFont="1" applyFill="1" applyBorder="1" applyAlignment="1">
      <alignment horizontal="center"/>
    </xf>
    <xf numFmtId="166" fontId="7" fillId="0" borderId="0" xfId="12" applyNumberFormat="1" applyFont="1" applyFill="1" applyBorder="1" applyAlignment="1">
      <alignment horizontal="center"/>
    </xf>
    <xf numFmtId="166" fontId="2" fillId="0" borderId="1" xfId="12" applyNumberFormat="1" applyFont="1" applyFill="1" applyBorder="1" applyAlignment="1">
      <alignment horizontal="center"/>
    </xf>
    <xf numFmtId="166" fontId="9" fillId="2" borderId="29" xfId="11" applyNumberFormat="1" applyFont="1" applyFill="1" applyBorder="1" applyAlignment="1">
      <alignment horizontal="center"/>
    </xf>
    <xf numFmtId="166" fontId="3" fillId="2" borderId="29" xfId="11" applyNumberFormat="1" applyFont="1" applyFill="1" applyBorder="1" applyAlignment="1">
      <alignment horizontal="center"/>
    </xf>
    <xf numFmtId="166" fontId="8" fillId="2" borderId="29" xfId="11" applyNumberFormat="1" applyFont="1" applyFill="1" applyBorder="1" applyAlignment="1">
      <alignment horizontal="center"/>
    </xf>
    <xf numFmtId="166" fontId="10" fillId="2" borderId="29" xfId="11" applyNumberFormat="1" applyFont="1" applyFill="1" applyBorder="1" applyAlignment="1">
      <alignment horizontal="center"/>
    </xf>
    <xf numFmtId="166" fontId="8" fillId="0" borderId="29" xfId="11" applyNumberFormat="1" applyFont="1" applyFill="1" applyBorder="1" applyAlignment="1">
      <alignment horizontal="center"/>
    </xf>
    <xf numFmtId="166" fontId="10" fillId="0" borderId="29" xfId="11" applyNumberFormat="1" applyFont="1" applyFill="1" applyBorder="1" applyAlignment="1">
      <alignment horizontal="center"/>
    </xf>
    <xf numFmtId="166" fontId="3" fillId="0" borderId="29" xfId="11" applyNumberFormat="1" applyFont="1" applyFill="1" applyBorder="1" applyAlignment="1">
      <alignment horizontal="center"/>
    </xf>
    <xf numFmtId="166" fontId="11" fillId="0" borderId="29" xfId="11" applyNumberFormat="1" applyFont="1" applyFill="1" applyBorder="1" applyAlignment="1">
      <alignment horizontal="center"/>
    </xf>
    <xf numFmtId="166" fontId="6" fillId="0" borderId="29" xfId="1" applyNumberFormat="1" applyFont="1" applyFill="1" applyBorder="1" applyAlignment="1">
      <alignment horizontal="center"/>
    </xf>
    <xf numFmtId="166" fontId="3" fillId="0" borderId="30" xfId="11" applyNumberFormat="1" applyFont="1" applyFill="1" applyBorder="1" applyAlignment="1">
      <alignment horizontal="center"/>
    </xf>
    <xf numFmtId="49" fontId="2" fillId="0" borderId="32" xfId="2" applyNumberFormat="1" applyFont="1" applyFill="1" applyBorder="1" applyAlignment="1">
      <alignment horizontal="center"/>
    </xf>
    <xf numFmtId="0" fontId="15" fillId="2" borderId="17" xfId="0" applyFont="1" applyFill="1" applyBorder="1" applyAlignment="1">
      <alignment horizontal="centerContinuous"/>
    </xf>
    <xf numFmtId="0" fontId="15" fillId="2" borderId="18" xfId="0" applyFont="1" applyFill="1" applyBorder="1" applyAlignment="1">
      <alignment horizontal="centerContinuous"/>
    </xf>
    <xf numFmtId="0" fontId="15" fillId="2" borderId="19" xfId="0" applyFont="1" applyFill="1" applyBorder="1" applyAlignment="1">
      <alignment horizontal="centerContinuous"/>
    </xf>
    <xf numFmtId="0" fontId="15" fillId="0" borderId="17" xfId="0" applyFont="1" applyBorder="1" applyAlignment="1">
      <alignment horizontal="centerContinuous"/>
    </xf>
    <xf numFmtId="0" fontId="15" fillId="0" borderId="18" xfId="0" applyFont="1" applyBorder="1" applyAlignment="1">
      <alignment horizontal="centerContinuous"/>
    </xf>
    <xf numFmtId="0" fontId="15" fillId="0" borderId="19" xfId="0" applyFont="1" applyBorder="1" applyAlignment="1">
      <alignment horizontal="centerContinuous"/>
    </xf>
    <xf numFmtId="166" fontId="1" fillId="2" borderId="0" xfId="12" applyNumberFormat="1" applyFont="1" applyFill="1" applyBorder="1" applyAlignment="1">
      <alignment horizontal="center"/>
    </xf>
    <xf numFmtId="166" fontId="7" fillId="2" borderId="0" xfId="12" applyNumberFormat="1" applyFont="1" applyFill="1" applyBorder="1" applyAlignment="1">
      <alignment horizontal="center"/>
    </xf>
    <xf numFmtId="166" fontId="2" fillId="4" borderId="0" xfId="12" applyNumberFormat="1" applyFont="1" applyFill="1" applyBorder="1" applyAlignment="1">
      <alignment horizontal="center"/>
    </xf>
    <xf numFmtId="0" fontId="5" fillId="0" borderId="33" xfId="2" applyNumberFormat="1" applyFont="1" applyFill="1" applyBorder="1" applyAlignment="1">
      <alignment horizontal="center"/>
    </xf>
    <xf numFmtId="166" fontId="2" fillId="2" borderId="31" xfId="2" applyNumberFormat="1" applyFont="1" applyFill="1" applyBorder="1" applyAlignment="1">
      <alignment horizontal="center"/>
    </xf>
    <xf numFmtId="166" fontId="2" fillId="2" borderId="29" xfId="2" applyNumberFormat="1" applyFont="1" applyFill="1" applyBorder="1" applyAlignment="1">
      <alignment horizontal="center"/>
    </xf>
    <xf numFmtId="166" fontId="3" fillId="2" borderId="31" xfId="11" applyNumberFormat="1" applyFont="1" applyFill="1" applyBorder="1" applyAlignment="1">
      <alignment horizontal="center"/>
    </xf>
    <xf numFmtId="166" fontId="9" fillId="2" borderId="31" xfId="11" applyNumberFormat="1" applyFont="1" applyFill="1" applyBorder="1" applyAlignment="1">
      <alignment horizontal="center"/>
    </xf>
    <xf numFmtId="166" fontId="3" fillId="2" borderId="31" xfId="1" applyNumberFormat="1" applyFont="1" applyFill="1" applyBorder="1" applyAlignment="1">
      <alignment horizontal="center"/>
    </xf>
    <xf numFmtId="166" fontId="3" fillId="2" borderId="29" xfId="1" applyNumberFormat="1" applyFont="1" applyFill="1" applyBorder="1" applyAlignment="1">
      <alignment horizontal="center"/>
    </xf>
    <xf numFmtId="166" fontId="8" fillId="2" borderId="31" xfId="11" applyNumberFormat="1" applyFont="1" applyFill="1" applyBorder="1" applyAlignment="1">
      <alignment horizontal="center"/>
    </xf>
    <xf numFmtId="166" fontId="10" fillId="2" borderId="31" xfId="11" applyNumberFormat="1" applyFont="1" applyFill="1" applyBorder="1" applyAlignment="1">
      <alignment horizontal="center"/>
    </xf>
    <xf numFmtId="166" fontId="8" fillId="0" borderId="31" xfId="11" applyNumberFormat="1" applyFont="1" applyFill="1" applyBorder="1" applyAlignment="1">
      <alignment horizontal="center"/>
    </xf>
    <xf numFmtId="166" fontId="11" fillId="0" borderId="31" xfId="11" applyNumberFormat="1" applyFont="1" applyFill="1" applyBorder="1" applyAlignment="1">
      <alignment horizontal="center"/>
    </xf>
    <xf numFmtId="166" fontId="6" fillId="0" borderId="31" xfId="1" applyNumberFormat="1" applyFont="1" applyFill="1" applyBorder="1" applyAlignment="1">
      <alignment horizontal="center"/>
    </xf>
    <xf numFmtId="166" fontId="3" fillId="0" borderId="34" xfId="11" applyNumberFormat="1" applyFont="1" applyFill="1" applyBorder="1" applyAlignment="1">
      <alignment horizontal="center"/>
    </xf>
    <xf numFmtId="0" fontId="5" fillId="2" borderId="33" xfId="2" applyNumberFormat="1" applyFont="1" applyFill="1" applyBorder="1" applyAlignment="1">
      <alignment horizontal="center"/>
    </xf>
    <xf numFmtId="0" fontId="9" fillId="2" borderId="28" xfId="0" applyFont="1" applyFill="1" applyBorder="1" applyAlignment="1">
      <alignment horizontal="center"/>
    </xf>
    <xf numFmtId="166" fontId="0" fillId="2" borderId="31" xfId="1" applyNumberFormat="1" applyFont="1" applyFill="1" applyBorder="1" applyAlignment="1">
      <alignment horizontal="center"/>
    </xf>
    <xf numFmtId="166" fontId="0" fillId="2" borderId="29" xfId="1" applyNumberFormat="1" applyFont="1" applyFill="1" applyBorder="1" applyAlignment="1">
      <alignment horizontal="center"/>
    </xf>
    <xf numFmtId="166" fontId="3" fillId="0" borderId="31" xfId="11" applyNumberFormat="1" applyFont="1" applyFill="1" applyBorder="1" applyAlignment="1">
      <alignment horizontal="center"/>
    </xf>
    <xf numFmtId="166" fontId="24" fillId="0" borderId="31" xfId="1" applyNumberFormat="1" applyFont="1" applyFill="1" applyBorder="1"/>
    <xf numFmtId="166" fontId="24" fillId="0" borderId="29" xfId="1" applyNumberFormat="1" applyFont="1" applyFill="1" applyBorder="1"/>
    <xf numFmtId="167" fontId="2" fillId="0" borderId="0" xfId="3" applyNumberFormat="1" applyFont="1" applyFill="1" applyBorder="1"/>
    <xf numFmtId="166" fontId="3" fillId="0" borderId="26" xfId="1" applyNumberFormat="1" applyFont="1" applyFill="1" applyBorder="1" applyAlignment="1">
      <alignment horizontal="center"/>
    </xf>
    <xf numFmtId="166" fontId="0" fillId="0" borderId="26" xfId="1" applyNumberFormat="1" applyFont="1" applyFill="1" applyBorder="1" applyAlignment="1">
      <alignment horizontal="center"/>
    </xf>
    <xf numFmtId="0" fontId="3" fillId="0" borderId="5" xfId="0" applyFont="1" applyBorder="1"/>
    <xf numFmtId="164" fontId="2" fillId="0" borderId="9" xfId="2" applyNumberFormat="1" applyFont="1" applyFill="1" applyBorder="1" applyAlignment="1">
      <alignment horizontal="center"/>
    </xf>
    <xf numFmtId="164" fontId="2" fillId="0" borderId="1" xfId="2" applyNumberFormat="1" applyFont="1" applyFill="1" applyBorder="1" applyAlignment="1">
      <alignment horizontal="center"/>
    </xf>
    <xf numFmtId="0" fontId="8" fillId="0" borderId="1" xfId="0" applyFont="1" applyBorder="1"/>
    <xf numFmtId="0" fontId="8" fillId="0" borderId="1" xfId="0" applyFont="1" applyBorder="1" applyAlignment="1">
      <alignment horizontal="center"/>
    </xf>
    <xf numFmtId="165" fontId="8" fillId="0" borderId="4" xfId="1" applyNumberFormat="1" applyFont="1" applyFill="1" applyBorder="1" applyAlignment="1">
      <alignment horizontal="center"/>
    </xf>
    <xf numFmtId="165" fontId="8" fillId="0" borderId="0" xfId="1" applyNumberFormat="1" applyFont="1" applyFill="1" applyAlignment="1">
      <alignment horizontal="center"/>
    </xf>
    <xf numFmtId="164" fontId="3" fillId="0" borderId="0" xfId="2" applyNumberFormat="1" applyFont="1" applyFill="1" applyAlignment="1">
      <alignment horizontal="center"/>
    </xf>
    <xf numFmtId="0" fontId="1" fillId="0" borderId="6" xfId="0" applyFont="1" applyBorder="1"/>
    <xf numFmtId="0" fontId="0" fillId="0" borderId="0" xfId="0" applyAlignment="1">
      <alignment horizontal="left" vertical="top" wrapText="1"/>
    </xf>
    <xf numFmtId="0" fontId="1" fillId="0" borderId="3" xfId="0" applyFont="1" applyBorder="1"/>
    <xf numFmtId="0" fontId="7" fillId="0" borderId="0" xfId="0" applyFont="1"/>
    <xf numFmtId="166" fontId="8" fillId="0" borderId="0" xfId="1" applyNumberFormat="1" applyFont="1" applyFill="1" applyAlignment="1">
      <alignment horizontal="center"/>
    </xf>
    <xf numFmtId="0" fontId="2" fillId="0" borderId="0" xfId="0" applyFont="1"/>
    <xf numFmtId="0" fontId="5" fillId="0" borderId="0" xfId="0" applyFont="1"/>
    <xf numFmtId="164" fontId="2" fillId="0" borderId="0" xfId="2" applyNumberFormat="1" applyFont="1" applyFill="1" applyAlignment="1">
      <alignment horizontal="center"/>
    </xf>
    <xf numFmtId="164" fontId="2" fillId="0" borderId="23" xfId="2" applyNumberFormat="1" applyFont="1" applyFill="1" applyBorder="1" applyAlignment="1">
      <alignment horizontal="center"/>
    </xf>
    <xf numFmtId="0" fontId="2" fillId="0" borderId="23" xfId="2" applyNumberFormat="1" applyFont="1" applyFill="1" applyBorder="1" applyAlignment="1">
      <alignment horizontal="center"/>
    </xf>
    <xf numFmtId="0" fontId="3" fillId="0" borderId="0" xfId="0" applyFont="1"/>
    <xf numFmtId="0" fontId="11" fillId="0" borderId="3" xfId="0" applyFont="1" applyBorder="1"/>
    <xf numFmtId="164" fontId="5" fillId="0" borderId="0" xfId="2" applyNumberFormat="1" applyFont="1" applyFill="1" applyAlignment="1">
      <alignment horizont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164" fontId="5" fillId="0" borderId="23" xfId="2" applyNumberFormat="1" applyFont="1" applyFill="1" applyBorder="1" applyAlignment="1">
      <alignment horizontal="center"/>
    </xf>
    <xf numFmtId="0" fontId="5" fillId="0" borderId="23"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xf numFmtId="0" fontId="11" fillId="0" borderId="0" xfId="0" applyFont="1"/>
    <xf numFmtId="166" fontId="2" fillId="0" borderId="31" xfId="2" applyNumberFormat="1" applyFont="1" applyFill="1" applyBorder="1" applyAlignment="1">
      <alignment horizontal="center"/>
    </xf>
    <xf numFmtId="166" fontId="2" fillId="0" borderId="29" xfId="2" applyNumberFormat="1" applyFont="1" applyFill="1" applyBorder="1" applyAlignment="1">
      <alignment horizontal="center"/>
    </xf>
    <xf numFmtId="0" fontId="0" fillId="0" borderId="23" xfId="0" applyBorder="1"/>
    <xf numFmtId="0" fontId="3" fillId="0" borderId="3" xfId="0" applyFont="1" applyBorder="1"/>
    <xf numFmtId="166" fontId="3" fillId="0" borderId="0" xfId="1" applyNumberFormat="1" applyFont="1" applyFill="1" applyAlignment="1">
      <alignment horizontal="center"/>
    </xf>
    <xf numFmtId="166" fontId="3" fillId="0" borderId="0" xfId="0" applyNumberFormat="1" applyFont="1"/>
    <xf numFmtId="166" fontId="9" fillId="0" borderId="31" xfId="11" applyNumberFormat="1" applyFont="1" applyFill="1" applyBorder="1" applyAlignment="1">
      <alignment horizontal="center"/>
    </xf>
    <xf numFmtId="166" fontId="9" fillId="0" borderId="29" xfId="11" applyNumberFormat="1" applyFont="1" applyFill="1" applyBorder="1" applyAlignment="1">
      <alignment horizontal="center"/>
    </xf>
    <xf numFmtId="166" fontId="9" fillId="0" borderId="0" xfId="1" applyNumberFormat="1" applyFont="1" applyFill="1" applyBorder="1" applyAlignment="1">
      <alignment horizontal="center"/>
    </xf>
    <xf numFmtId="166" fontId="9" fillId="0" borderId="4" xfId="1" applyNumberFormat="1" applyFont="1" applyFill="1" applyBorder="1" applyAlignment="1">
      <alignment horizontal="center"/>
    </xf>
    <xf numFmtId="166" fontId="5" fillId="0" borderId="4" xfId="1" applyNumberFormat="1" applyFont="1" applyFill="1" applyBorder="1" applyAlignment="1">
      <alignment horizontal="center"/>
    </xf>
    <xf numFmtId="166" fontId="9" fillId="0" borderId="3" xfId="1" applyNumberFormat="1" applyFont="1" applyFill="1" applyBorder="1" applyAlignment="1">
      <alignment horizontal="center"/>
    </xf>
    <xf numFmtId="166" fontId="5" fillId="0" borderId="0" xfId="1" applyNumberFormat="1" applyFont="1" applyFill="1" applyBorder="1" applyAlignment="1">
      <alignment horizontal="center"/>
    </xf>
    <xf numFmtId="166" fontId="5" fillId="0" borderId="3" xfId="2" applyNumberFormat="1" applyFont="1" applyFill="1" applyBorder="1" applyAlignment="1">
      <alignment horizontal="center"/>
    </xf>
    <xf numFmtId="166" fontId="9" fillId="0" borderId="0" xfId="1" applyNumberFormat="1" applyFont="1" applyFill="1" applyAlignment="1">
      <alignment horizontal="center"/>
    </xf>
    <xf numFmtId="166" fontId="9" fillId="0" borderId="0" xfId="0" applyNumberFormat="1" applyFont="1"/>
    <xf numFmtId="0" fontId="9" fillId="0" borderId="0" xfId="0" applyFont="1"/>
    <xf numFmtId="166" fontId="3" fillId="0" borderId="31" xfId="1" applyNumberFormat="1" applyFont="1" applyFill="1" applyBorder="1" applyAlignment="1">
      <alignment horizontal="center"/>
    </xf>
    <xf numFmtId="166" fontId="3" fillId="0" borderId="29" xfId="1" applyNumberFormat="1" applyFont="1" applyFill="1" applyBorder="1" applyAlignment="1">
      <alignment horizontal="center"/>
    </xf>
    <xf numFmtId="166" fontId="2" fillId="0" borderId="0" xfId="0" applyNumberFormat="1" applyFont="1"/>
    <xf numFmtId="166" fontId="0" fillId="0" borderId="4" xfId="1" applyNumberFormat="1" applyFont="1" applyFill="1" applyBorder="1" applyAlignment="1">
      <alignment horizontal="center"/>
    </xf>
    <xf numFmtId="166" fontId="10" fillId="0" borderId="31" xfId="11" applyNumberFormat="1" applyFont="1" applyFill="1" applyBorder="1" applyAlignment="1">
      <alignment horizontal="center"/>
    </xf>
    <xf numFmtId="166" fontId="11" fillId="0" borderId="3" xfId="1" applyNumberFormat="1" applyFont="1" applyFill="1" applyBorder="1" applyAlignment="1">
      <alignment horizontal="center"/>
    </xf>
    <xf numFmtId="166" fontId="11" fillId="0" borderId="0" xfId="1" applyNumberFormat="1" applyFont="1" applyFill="1" applyAlignment="1">
      <alignment horizontal="center"/>
    </xf>
    <xf numFmtId="166" fontId="10" fillId="0" borderId="0" xfId="11" applyNumberFormat="1" applyFont="1" applyFill="1" applyBorder="1" applyAlignment="1">
      <alignment horizontal="center"/>
    </xf>
    <xf numFmtId="166" fontId="10" fillId="0" borderId="0" xfId="1" applyNumberFormat="1" applyFont="1" applyFill="1" applyAlignment="1">
      <alignment horizontal="center"/>
    </xf>
    <xf numFmtId="166" fontId="11" fillId="0" borderId="4" xfId="1" applyNumberFormat="1" applyFont="1" applyFill="1" applyBorder="1"/>
    <xf numFmtId="166" fontId="8" fillId="0" borderId="0" xfId="0" applyNumberFormat="1" applyFont="1"/>
    <xf numFmtId="166" fontId="8" fillId="0" borderId="4" xfId="0" applyNumberFormat="1" applyFont="1" applyBorder="1"/>
    <xf numFmtId="166" fontId="3" fillId="0" borderId="0" xfId="1" applyNumberFormat="1" applyFont="1" applyFill="1"/>
    <xf numFmtId="166" fontId="1" fillId="0" borderId="0" xfId="2" applyNumberFormat="1" applyFont="1" applyFill="1" applyBorder="1" applyAlignment="1">
      <alignment horizontal="center"/>
    </xf>
    <xf numFmtId="166" fontId="1" fillId="0" borderId="3" xfId="2" applyNumberFormat="1" applyFont="1" applyFill="1" applyBorder="1" applyAlignment="1">
      <alignment horizontal="center"/>
    </xf>
    <xf numFmtId="166" fontId="8" fillId="0" borderId="0" xfId="1" applyNumberFormat="1" applyFont="1" applyFill="1"/>
    <xf numFmtId="166" fontId="7" fillId="0" borderId="0" xfId="2" applyNumberFormat="1" applyFont="1" applyFill="1" applyBorder="1" applyAlignment="1">
      <alignment horizontal="center"/>
    </xf>
    <xf numFmtId="166" fontId="5" fillId="0" borderId="4" xfId="2" applyNumberFormat="1" applyFont="1" applyFill="1" applyBorder="1" applyAlignment="1">
      <alignment horizontal="center"/>
    </xf>
    <xf numFmtId="166" fontId="5" fillId="0" borderId="0" xfId="2" applyNumberFormat="1" applyFont="1" applyFill="1" applyBorder="1" applyAlignment="1">
      <alignment horizontal="center"/>
    </xf>
    <xf numFmtId="166" fontId="7" fillId="0" borderId="3" xfId="2" applyNumberFormat="1" applyFont="1" applyFill="1" applyBorder="1" applyAlignment="1">
      <alignment horizontal="center"/>
    </xf>
    <xf numFmtId="166" fontId="11" fillId="0" borderId="0" xfId="1" applyNumberFormat="1" applyFont="1" applyFill="1"/>
    <xf numFmtId="0" fontId="9" fillId="0" borderId="3" xfId="0" applyFont="1" applyBorder="1"/>
    <xf numFmtId="43" fontId="3" fillId="0" borderId="0" xfId="1" applyFont="1" applyFill="1"/>
    <xf numFmtId="167" fontId="3" fillId="0" borderId="0" xfId="3" applyNumberFormat="1" applyFont="1" applyFill="1" applyBorder="1"/>
    <xf numFmtId="167" fontId="3" fillId="0" borderId="0" xfId="3" applyNumberFormat="1" applyFont="1" applyFill="1"/>
    <xf numFmtId="166" fontId="3" fillId="0" borderId="4" xfId="3" applyNumberFormat="1" applyFont="1" applyFill="1" applyBorder="1"/>
    <xf numFmtId="166" fontId="3" fillId="0" borderId="7" xfId="1" applyNumberFormat="1" applyFont="1" applyFill="1" applyBorder="1" applyAlignment="1">
      <alignment horizontal="center"/>
    </xf>
    <xf numFmtId="166" fontId="3" fillId="0" borderId="23" xfId="1" applyNumberFormat="1" applyFont="1" applyFill="1" applyBorder="1" applyAlignment="1">
      <alignment horizontal="center"/>
    </xf>
    <xf numFmtId="167" fontId="3" fillId="0" borderId="7" xfId="3" applyNumberFormat="1" applyFont="1" applyFill="1" applyBorder="1"/>
    <xf numFmtId="166" fontId="3" fillId="0" borderId="8" xfId="1" applyNumberFormat="1" applyFont="1" applyFill="1" applyBorder="1" applyAlignment="1">
      <alignment horizontal="center"/>
    </xf>
    <xf numFmtId="0" fontId="3" fillId="0" borderId="7" xfId="0" applyFont="1" applyBorder="1"/>
    <xf numFmtId="166" fontId="3" fillId="0" borderId="7" xfId="1" applyNumberFormat="1" applyFont="1" applyFill="1" applyBorder="1"/>
    <xf numFmtId="166" fontId="3" fillId="0" borderId="7" xfId="0" applyNumberFormat="1" applyFont="1" applyBorder="1"/>
    <xf numFmtId="166" fontId="3" fillId="0" borderId="8" xfId="3" applyNumberFormat="1" applyFont="1" applyFill="1" applyBorder="1"/>
    <xf numFmtId="166" fontId="14" fillId="0" borderId="0" xfId="0" applyNumberFormat="1" applyFont="1"/>
    <xf numFmtId="0" fontId="9" fillId="0" borderId="5" xfId="0" applyFont="1" applyBorder="1"/>
    <xf numFmtId="165" fontId="1" fillId="0" borderId="0" xfId="1" applyNumberFormat="1" applyFill="1" applyAlignment="1">
      <alignment horizontal="center"/>
    </xf>
    <xf numFmtId="0" fontId="0" fillId="0" borderId="0" xfId="0" applyAlignment="1">
      <alignment vertical="top" wrapText="1"/>
    </xf>
    <xf numFmtId="0" fontId="0" fillId="0" borderId="7" xfId="0" applyBorder="1"/>
    <xf numFmtId="164" fontId="1" fillId="0" borderId="0" xfId="2" applyNumberFormat="1" applyFill="1" applyBorder="1" applyAlignment="1">
      <alignment horizontal="center"/>
    </xf>
    <xf numFmtId="164" fontId="1" fillId="0" borderId="0" xfId="2" applyNumberFormat="1" applyFill="1" applyAlignment="1">
      <alignment horizontal="center"/>
    </xf>
    <xf numFmtId="9" fontId="8" fillId="0" borderId="0" xfId="3" applyFont="1" applyFill="1" applyAlignment="1">
      <alignment horizontal="center"/>
    </xf>
    <xf numFmtId="0" fontId="21" fillId="0" borderId="22"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166" fontId="0" fillId="0" borderId="23" xfId="1" applyNumberFormat="1" applyFont="1" applyFill="1" applyBorder="1" applyAlignment="1">
      <alignment horizontal="center"/>
    </xf>
    <xf numFmtId="166" fontId="0" fillId="0" borderId="0" xfId="1" applyNumberFormat="1" applyFont="1" applyFill="1"/>
    <xf numFmtId="166" fontId="2" fillId="0" borderId="23" xfId="1" applyNumberFormat="1" applyFont="1" applyFill="1" applyBorder="1"/>
    <xf numFmtId="166" fontId="19" fillId="0" borderId="3" xfId="1" applyNumberFormat="1" applyFont="1" applyFill="1" applyBorder="1"/>
    <xf numFmtId="166" fontId="19" fillId="0" borderId="23" xfId="1" applyNumberFormat="1" applyFont="1" applyFill="1" applyBorder="1"/>
    <xf numFmtId="166" fontId="1" fillId="0" borderId="23" xfId="1" applyNumberFormat="1" applyFill="1" applyBorder="1"/>
    <xf numFmtId="0" fontId="24" fillId="0" borderId="23" xfId="0" applyFont="1" applyBorder="1"/>
    <xf numFmtId="166" fontId="6" fillId="0" borderId="23" xfId="1" applyNumberFormat="1" applyFont="1" applyFill="1" applyBorder="1"/>
    <xf numFmtId="166" fontId="7" fillId="0" borderId="23" xfId="1" applyNumberFormat="1" applyFont="1" applyFill="1" applyBorder="1"/>
    <xf numFmtId="166" fontId="15" fillId="0" borderId="3" xfId="1" applyNumberFormat="1" applyFont="1" applyFill="1" applyBorder="1"/>
    <xf numFmtId="166" fontId="15" fillId="0" borderId="23" xfId="1" applyNumberFormat="1" applyFont="1" applyFill="1" applyBorder="1"/>
    <xf numFmtId="166" fontId="1" fillId="0" borderId="23" xfId="1" applyNumberFormat="1" applyFont="1" applyFill="1" applyBorder="1"/>
    <xf numFmtId="0" fontId="0" fillId="0" borderId="4" xfId="0" applyBorder="1"/>
    <xf numFmtId="167" fontId="2" fillId="0" borderId="23" xfId="3" applyNumberFormat="1" applyFont="1" applyFill="1" applyBorder="1"/>
    <xf numFmtId="167" fontId="2" fillId="0" borderId="7" xfId="3" applyNumberFormat="1" applyFont="1" applyFill="1" applyBorder="1"/>
    <xf numFmtId="166" fontId="1" fillId="0" borderId="7" xfId="1" applyNumberFormat="1" applyFill="1" applyBorder="1"/>
    <xf numFmtId="167" fontId="2" fillId="0" borderId="24" xfId="3" applyNumberFormat="1" applyFont="1" applyFill="1" applyBorder="1"/>
    <xf numFmtId="168" fontId="2" fillId="0" borderId="1" xfId="2" applyNumberFormat="1" applyFont="1" applyFill="1" applyBorder="1" applyAlignment="1">
      <alignment horizontal="center"/>
    </xf>
    <xf numFmtId="0" fontId="8" fillId="0" borderId="6" xfId="0" applyFont="1" applyBorder="1"/>
    <xf numFmtId="0" fontId="27" fillId="0" borderId="4" xfId="0" applyFont="1" applyBorder="1"/>
    <xf numFmtId="10" fontId="15" fillId="0" borderId="0" xfId="0" applyNumberFormat="1" applyFont="1"/>
    <xf numFmtId="10" fontId="15" fillId="0" borderId="4" xfId="0" applyNumberFormat="1" applyFont="1" applyBorder="1"/>
    <xf numFmtId="10" fontId="15" fillId="0" borderId="7" xfId="0" applyNumberFormat="1" applyFont="1" applyBorder="1"/>
    <xf numFmtId="10" fontId="15" fillId="0" borderId="8" xfId="0" applyNumberFormat="1" applyFont="1" applyBorder="1"/>
    <xf numFmtId="166" fontId="1" fillId="0" borderId="0" xfId="1" applyNumberFormat="1" applyFill="1" applyAlignment="1">
      <alignment horizontal="center"/>
    </xf>
    <xf numFmtId="166" fontId="1" fillId="0" borderId="0" xfId="1" applyNumberFormat="1" applyFont="1" applyFill="1" applyAlignment="1">
      <alignment horizontal="center"/>
    </xf>
    <xf numFmtId="0" fontId="2" fillId="0" borderId="4" xfId="2" applyNumberFormat="1" applyFont="1" applyFill="1" applyBorder="1" applyAlignment="1">
      <alignment horizontal="center"/>
    </xf>
    <xf numFmtId="0" fontId="2" fillId="0" borderId="3" xfId="2" applyNumberFormat="1" applyFont="1" applyFill="1" applyBorder="1" applyAlignment="1">
      <alignment horizontal="center"/>
    </xf>
    <xf numFmtId="166" fontId="19" fillId="0" borderId="3" xfId="1" applyNumberFormat="1" applyFont="1" applyFill="1" applyBorder="1" applyAlignment="1">
      <alignment horizontal="center"/>
    </xf>
    <xf numFmtId="166" fontId="19" fillId="0" borderId="4" xfId="1" applyNumberFormat="1" applyFont="1" applyFill="1" applyBorder="1" applyAlignment="1">
      <alignment horizontal="center"/>
    </xf>
    <xf numFmtId="166" fontId="19" fillId="0" borderId="0" xfId="1" applyNumberFormat="1" applyFont="1" applyFill="1" applyAlignment="1">
      <alignment horizontal="center"/>
    </xf>
    <xf numFmtId="166" fontId="6" fillId="0" borderId="0" xfId="1" applyNumberFormat="1" applyFont="1" applyFill="1" applyAlignment="1">
      <alignment horizontal="center"/>
    </xf>
    <xf numFmtId="166" fontId="21" fillId="0" borderId="4" xfId="1" applyNumberFormat="1" applyFont="1" applyFill="1" applyBorder="1"/>
    <xf numFmtId="166" fontId="21" fillId="0" borderId="0" xfId="1" applyNumberFormat="1" applyFont="1" applyFill="1" applyBorder="1"/>
    <xf numFmtId="166" fontId="8" fillId="0" borderId="0" xfId="1" applyNumberFormat="1" applyFont="1" applyFill="1" applyBorder="1"/>
    <xf numFmtId="166" fontId="19" fillId="4" borderId="0" xfId="1" applyNumberFormat="1" applyFont="1" applyFill="1" applyBorder="1" applyAlignment="1">
      <alignment horizontal="center"/>
    </xf>
    <xf numFmtId="166" fontId="1" fillId="4" borderId="0" xfId="1" applyNumberFormat="1" applyFont="1" applyFill="1" applyBorder="1" applyAlignment="1">
      <alignment horizontal="center"/>
    </xf>
    <xf numFmtId="43" fontId="0" fillId="4" borderId="0" xfId="1" applyFont="1" applyFill="1" applyBorder="1"/>
    <xf numFmtId="166" fontId="9" fillId="2" borderId="0" xfId="11" applyNumberFormat="1" applyFont="1" applyFill="1" applyBorder="1" applyAlignment="1">
      <alignment horizontal="center"/>
    </xf>
    <xf numFmtId="166" fontId="10" fillId="2" borderId="0" xfId="11" applyNumberFormat="1" applyFont="1" applyFill="1" applyBorder="1" applyAlignment="1">
      <alignment horizontal="center"/>
    </xf>
    <xf numFmtId="166" fontId="9" fillId="0" borderId="0" xfId="11" applyNumberFormat="1" applyFont="1" applyFill="1" applyBorder="1" applyAlignment="1">
      <alignment horizontal="center"/>
    </xf>
    <xf numFmtId="0" fontId="5" fillId="0" borderId="1" xfId="2" applyNumberFormat="1" applyFont="1" applyFill="1" applyBorder="1" applyAlignment="1">
      <alignment horizontal="center"/>
    </xf>
    <xf numFmtId="166" fontId="2" fillId="0" borderId="7" xfId="1" applyNumberFormat="1" applyFont="1" applyFill="1" applyBorder="1"/>
    <xf numFmtId="0" fontId="5" fillId="2" borderId="26" xfId="2" applyNumberFormat="1" applyFont="1" applyFill="1" applyBorder="1" applyAlignment="1">
      <alignment horizontal="center"/>
    </xf>
    <xf numFmtId="0" fontId="5" fillId="2" borderId="1" xfId="2" applyNumberFormat="1" applyFont="1" applyFill="1" applyBorder="1" applyAlignment="1">
      <alignment horizontal="center"/>
    </xf>
    <xf numFmtId="0" fontId="9" fillId="2" borderId="26" xfId="0" applyFont="1" applyFill="1" applyBorder="1" applyAlignment="1">
      <alignment horizontal="center"/>
    </xf>
    <xf numFmtId="0" fontId="5" fillId="0" borderId="26" xfId="2" applyNumberFormat="1" applyFont="1" applyFill="1" applyBorder="1" applyAlignment="1">
      <alignment horizontal="center"/>
    </xf>
    <xf numFmtId="166" fontId="2" fillId="0" borderId="7" xfId="1" applyNumberFormat="1" applyFont="1" applyFill="1" applyBorder="1" applyAlignment="1">
      <alignment horizontal="center"/>
    </xf>
    <xf numFmtId="0" fontId="9" fillId="0" borderId="26" xfId="0" applyFont="1" applyBorder="1" applyAlignment="1">
      <alignment horizontal="center"/>
    </xf>
    <xf numFmtId="166" fontId="2" fillId="0" borderId="4" xfId="12" applyNumberFormat="1" applyFont="1" applyFill="1" applyBorder="1" applyAlignment="1">
      <alignment horizontal="center"/>
    </xf>
    <xf numFmtId="166" fontId="1" fillId="0" borderId="4" xfId="12" applyNumberFormat="1" applyFont="1" applyFill="1" applyBorder="1" applyAlignment="1">
      <alignment horizontal="center"/>
    </xf>
    <xf numFmtId="166" fontId="2" fillId="2" borderId="4" xfId="12" applyNumberFormat="1" applyFont="1" applyFill="1" applyBorder="1" applyAlignment="1">
      <alignment horizontal="center"/>
    </xf>
    <xf numFmtId="166" fontId="1" fillId="2" borderId="4" xfId="12" applyNumberFormat="1" applyFont="1" applyFill="1" applyBorder="1" applyAlignment="1">
      <alignment horizontal="center"/>
    </xf>
    <xf numFmtId="166" fontId="7" fillId="2" borderId="4" xfId="12" applyNumberFormat="1" applyFont="1" applyFill="1" applyBorder="1" applyAlignment="1">
      <alignment horizontal="center"/>
    </xf>
    <xf numFmtId="166" fontId="2" fillId="4" borderId="4" xfId="12" applyNumberFormat="1" applyFont="1" applyFill="1" applyBorder="1" applyAlignment="1">
      <alignment horizontal="center"/>
    </xf>
    <xf numFmtId="166" fontId="2" fillId="0" borderId="8" xfId="1" applyNumberFormat="1" applyFont="1" applyFill="1" applyBorder="1" applyAlignment="1">
      <alignment horizontal="center"/>
    </xf>
    <xf numFmtId="166" fontId="11" fillId="0" borderId="4" xfId="11" applyNumberFormat="1" applyFont="1" applyFill="1" applyBorder="1" applyAlignment="1">
      <alignment horizontal="center"/>
    </xf>
    <xf numFmtId="166" fontId="1" fillId="4" borderId="0" xfId="1" applyNumberFormat="1" applyFont="1" applyFill="1" applyBorder="1"/>
    <xf numFmtId="166" fontId="1" fillId="4" borderId="4" xfId="1" applyNumberFormat="1" applyFont="1" applyFill="1" applyBorder="1"/>
    <xf numFmtId="166" fontId="1" fillId="4" borderId="3" xfId="1" applyNumberFormat="1" applyFont="1" applyFill="1" applyBorder="1"/>
    <xf numFmtId="0" fontId="15" fillId="4" borderId="3" xfId="0" applyFont="1" applyFill="1" applyBorder="1"/>
    <xf numFmtId="0" fontId="37" fillId="0" borderId="3" xfId="0" applyFont="1" applyBorder="1"/>
    <xf numFmtId="0" fontId="2" fillId="0" borderId="8" xfId="0" applyFont="1" applyBorder="1"/>
    <xf numFmtId="49" fontId="2" fillId="0" borderId="17" xfId="2" applyNumberFormat="1" applyFont="1" applyFill="1" applyBorder="1" applyAlignment="1">
      <alignment horizontal="center"/>
    </xf>
    <xf numFmtId="49" fontId="2" fillId="0" borderId="18" xfId="2" applyNumberFormat="1" applyFont="1" applyFill="1" applyBorder="1" applyAlignment="1">
      <alignment horizontal="center"/>
    </xf>
    <xf numFmtId="49" fontId="2" fillId="0" borderId="19" xfId="2" applyNumberFormat="1" applyFont="1" applyFill="1" applyBorder="1" applyAlignment="1">
      <alignment horizontal="center"/>
    </xf>
    <xf numFmtId="0" fontId="2" fillId="2" borderId="17" xfId="0" applyFont="1" applyFill="1" applyBorder="1" applyAlignment="1">
      <alignment horizontal="center" wrapText="1"/>
    </xf>
    <xf numFmtId="0" fontId="2" fillId="2" borderId="18" xfId="0" applyFont="1" applyFill="1" applyBorder="1" applyAlignment="1">
      <alignment horizontal="center" wrapText="1"/>
    </xf>
    <xf numFmtId="0" fontId="2" fillId="2" borderId="19" xfId="0" applyFont="1" applyFill="1" applyBorder="1" applyAlignment="1">
      <alignment horizontal="center" wrapText="1"/>
    </xf>
    <xf numFmtId="0" fontId="15" fillId="2" borderId="17" xfId="0" applyFont="1" applyFill="1" applyBorder="1" applyAlignment="1">
      <alignment horizontal="center"/>
    </xf>
    <xf numFmtId="0" fontId="15" fillId="2" borderId="18" xfId="0" applyFont="1" applyFill="1" applyBorder="1" applyAlignment="1">
      <alignment horizontal="center"/>
    </xf>
    <xf numFmtId="0" fontId="15" fillId="2" borderId="19" xfId="0" applyFont="1" applyFill="1" applyBorder="1" applyAlignment="1">
      <alignment horizontal="center"/>
    </xf>
    <xf numFmtId="0" fontId="2" fillId="2" borderId="17" xfId="2" applyNumberFormat="1" applyFont="1" applyFill="1" applyBorder="1" applyAlignment="1">
      <alignment horizontal="center"/>
    </xf>
    <xf numFmtId="0" fontId="2" fillId="2" borderId="18" xfId="2" applyNumberFormat="1" applyFont="1" applyFill="1" applyBorder="1" applyAlignment="1">
      <alignment horizontal="center"/>
    </xf>
    <xf numFmtId="0" fontId="2" fillId="2" borderId="19" xfId="2" applyNumberFormat="1" applyFont="1" applyFill="1" applyBorder="1" applyAlignment="1">
      <alignment horizontal="center"/>
    </xf>
    <xf numFmtId="49" fontId="2" fillId="2" borderId="17" xfId="2" applyNumberFormat="1" applyFont="1" applyFill="1" applyBorder="1" applyAlignment="1">
      <alignment horizontal="center"/>
    </xf>
    <xf numFmtId="49" fontId="2" fillId="2" borderId="18" xfId="2" applyNumberFormat="1" applyFont="1" applyFill="1" applyBorder="1" applyAlignment="1">
      <alignment horizontal="center"/>
    </xf>
    <xf numFmtId="49" fontId="2" fillId="2" borderId="19" xfId="2" applyNumberFormat="1" applyFont="1" applyFill="1" applyBorder="1" applyAlignment="1">
      <alignment horizontal="center"/>
    </xf>
    <xf numFmtId="0" fontId="2" fillId="2" borderId="17" xfId="1" applyNumberFormat="1" applyFont="1" applyFill="1" applyBorder="1" applyAlignment="1">
      <alignment horizontal="center"/>
    </xf>
    <xf numFmtId="0" fontId="2" fillId="2" borderId="18" xfId="1" applyNumberFormat="1" applyFont="1" applyFill="1" applyBorder="1" applyAlignment="1">
      <alignment horizontal="center"/>
    </xf>
    <xf numFmtId="0" fontId="2" fillId="2" borderId="19" xfId="1" applyNumberFormat="1" applyFont="1" applyFill="1" applyBorder="1" applyAlignment="1">
      <alignment horizontal="center"/>
    </xf>
    <xf numFmtId="0" fontId="3" fillId="2" borderId="17" xfId="1" applyNumberFormat="1" applyFont="1" applyFill="1" applyBorder="1" applyAlignment="1">
      <alignment horizontal="center"/>
    </xf>
    <xf numFmtId="0" fontId="3" fillId="2" borderId="18" xfId="1" applyNumberFormat="1" applyFont="1" applyFill="1" applyBorder="1" applyAlignment="1">
      <alignment horizontal="center"/>
    </xf>
    <xf numFmtId="0" fontId="3" fillId="2" borderId="19" xfId="1" applyNumberFormat="1" applyFont="1" applyFill="1" applyBorder="1" applyAlignment="1">
      <alignment horizontal="center"/>
    </xf>
    <xf numFmtId="0" fontId="2" fillId="0" borderId="17" xfId="2" applyNumberFormat="1" applyFont="1" applyFill="1" applyBorder="1" applyAlignment="1">
      <alignment horizontal="center"/>
    </xf>
    <xf numFmtId="0" fontId="2" fillId="0" borderId="18" xfId="2" applyNumberFormat="1" applyFont="1" applyFill="1" applyBorder="1" applyAlignment="1">
      <alignment horizontal="center"/>
    </xf>
    <xf numFmtId="0" fontId="2" fillId="0" borderId="19" xfId="2" applyNumberFormat="1" applyFont="1" applyFill="1" applyBorder="1" applyAlignment="1">
      <alignment horizontal="center"/>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3" fillId="4" borderId="17" xfId="0" applyFont="1" applyFill="1" applyBorder="1" applyAlignment="1">
      <alignment horizontal="center" wrapText="1"/>
    </xf>
    <xf numFmtId="0" fontId="3" fillId="4" borderId="18" xfId="0" applyFont="1" applyFill="1" applyBorder="1" applyAlignment="1">
      <alignment horizontal="center" wrapText="1"/>
    </xf>
    <xf numFmtId="0" fontId="3" fillId="4" borderId="19" xfId="0" applyFont="1" applyFill="1" applyBorder="1" applyAlignment="1">
      <alignment horizontal="center" wrapText="1"/>
    </xf>
    <xf numFmtId="0" fontId="21" fillId="4" borderId="17" xfId="0" applyFont="1" applyFill="1" applyBorder="1" applyAlignment="1">
      <alignment horizontal="center"/>
    </xf>
    <xf numFmtId="0" fontId="21" fillId="4" borderId="18" xfId="0" applyFont="1" applyFill="1" applyBorder="1" applyAlignment="1">
      <alignment horizontal="center"/>
    </xf>
    <xf numFmtId="0" fontId="21" fillId="4" borderId="19" xfId="0" applyFont="1" applyFill="1" applyBorder="1" applyAlignment="1">
      <alignment horizontal="center"/>
    </xf>
    <xf numFmtId="0" fontId="15" fillId="4" borderId="17" xfId="0" applyFont="1" applyFill="1" applyBorder="1" applyAlignment="1">
      <alignment horizontal="center"/>
    </xf>
    <xf numFmtId="0" fontId="15" fillId="4" borderId="18" xfId="0" applyFont="1" applyFill="1" applyBorder="1" applyAlignment="1">
      <alignment horizontal="center"/>
    </xf>
    <xf numFmtId="0" fontId="15" fillId="4" borderId="19" xfId="0" applyFont="1" applyFill="1" applyBorder="1" applyAlignment="1">
      <alignment horizontal="center"/>
    </xf>
    <xf numFmtId="0" fontId="21" fillId="0" borderId="17" xfId="0" applyFont="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15" fillId="0" borderId="17" xfId="0" applyFont="1" applyBorder="1" applyAlignment="1">
      <alignment horizontal="center"/>
    </xf>
    <xf numFmtId="0" fontId="15" fillId="0" borderId="18" xfId="0" applyFont="1" applyBorder="1" applyAlignment="1">
      <alignment horizontal="center"/>
    </xf>
    <xf numFmtId="0" fontId="15" fillId="0" borderId="19" xfId="0" applyFont="1" applyBorder="1" applyAlignment="1">
      <alignment horizontal="center"/>
    </xf>
    <xf numFmtId="0" fontId="0" fillId="2" borderId="0" xfId="0" applyFill="1" applyAlignment="1">
      <alignment horizontal="left" wrapText="1"/>
    </xf>
    <xf numFmtId="0" fontId="3" fillId="2" borderId="17" xfId="0" applyFont="1" applyFill="1" applyBorder="1" applyAlignment="1">
      <alignment horizontal="center" wrapText="1"/>
    </xf>
    <xf numFmtId="0" fontId="3" fillId="2" borderId="18" xfId="0" applyFont="1" applyFill="1" applyBorder="1" applyAlignment="1">
      <alignment horizontal="center" wrapText="1"/>
    </xf>
    <xf numFmtId="0" fontId="3" fillId="2" borderId="19" xfId="0" applyFont="1" applyFill="1" applyBorder="1" applyAlignment="1">
      <alignment horizontal="center" wrapText="1"/>
    </xf>
    <xf numFmtId="0" fontId="15" fillId="2" borderId="17" xfId="0" applyFont="1" applyFill="1" applyBorder="1" applyAlignment="1">
      <alignment horizontal="center" wrapText="1"/>
    </xf>
    <xf numFmtId="0" fontId="15" fillId="2" borderId="18" xfId="0" applyFont="1" applyFill="1" applyBorder="1" applyAlignment="1">
      <alignment horizontal="center" wrapText="1"/>
    </xf>
    <xf numFmtId="0" fontId="15" fillId="2" borderId="19" xfId="0" applyFont="1" applyFill="1" applyBorder="1" applyAlignment="1">
      <alignment horizontal="center" wrapText="1"/>
    </xf>
    <xf numFmtId="0" fontId="2" fillId="4" borderId="17" xfId="0" applyFont="1" applyFill="1" applyBorder="1" applyAlignment="1">
      <alignment horizontal="center" wrapText="1"/>
    </xf>
    <xf numFmtId="0" fontId="2" fillId="4" borderId="18" xfId="0" applyFont="1" applyFill="1" applyBorder="1" applyAlignment="1">
      <alignment horizontal="center" wrapText="1"/>
    </xf>
    <xf numFmtId="0" fontId="2" fillId="4" borderId="19" xfId="0" applyFont="1" applyFill="1" applyBorder="1" applyAlignment="1">
      <alignment horizontal="center" wrapText="1"/>
    </xf>
  </cellXfs>
  <cellStyles count="23">
    <cellStyle name="Comma" xfId="1" builtinId="3"/>
    <cellStyle name="Comma 10 2" xfId="11" xr:uid="{14D0572F-046A-4760-A3AB-B0E2EA5C3B45}"/>
    <cellStyle name="Comma 118" xfId="22" xr:uid="{726DA312-6AE5-429B-8742-1FEBCF2E29BD}"/>
    <cellStyle name="Comma 2" xfId="7" xr:uid="{143436B6-BEF8-4772-8FED-A07989B54B60}"/>
    <cellStyle name="Comma 3" xfId="19" xr:uid="{CF2AB858-13D5-4F5E-8AB3-BEE4CCA71249}"/>
    <cellStyle name="Currency" xfId="2" builtinId="4"/>
    <cellStyle name="Currency 10 2 5" xfId="12" xr:uid="{4167CACF-E94F-422F-AFCB-849B3E3625B3}"/>
    <cellStyle name="Currency 2" xfId="10" xr:uid="{F6FCD51C-EAAE-45E2-AC38-A147E10A0010}"/>
    <cellStyle name="Currency 46" xfId="5" xr:uid="{6AFEBC37-FFEE-4834-BFEF-1BBF1B813118}"/>
    <cellStyle name="Heading 1 2" xfId="16" xr:uid="{EDCCEF50-57C3-4153-9C8D-15CE05D8F1C4}"/>
    <cellStyle name="Heading 2 2" xfId="17" xr:uid="{1985C8A0-9C4B-4104-89AB-2EDBF2A74BE0}"/>
    <cellStyle name="Heading 3 2" xfId="18" xr:uid="{0D73CE3F-AC28-454B-AC2A-B753C1CC8691}"/>
    <cellStyle name="Normal" xfId="0" builtinId="0"/>
    <cellStyle name="Normal 2" xfId="8" xr:uid="{BF0A2012-F745-4399-9313-51EE581D0225}"/>
    <cellStyle name="Normal 2 2" xfId="15" xr:uid="{C6892B67-E648-451D-B7CE-F72478A4D4DC}"/>
    <cellStyle name="Normal 27" xfId="20" xr:uid="{180A62F4-7682-4AE2-A16F-A8FBFA920BCB}"/>
    <cellStyle name="Normal 3" xfId="14" xr:uid="{9652FA4B-5DE0-4F74-80D8-1DF23D3D8709}"/>
    <cellStyle name="Normal 85" xfId="4" xr:uid="{93BC5E13-9CC4-4DC0-A316-C56930408373}"/>
    <cellStyle name="Normal 85 5" xfId="13" xr:uid="{C656C8B5-643F-49DD-9C9E-218DB902A50F}"/>
    <cellStyle name="Percent" xfId="3" builtinId="5"/>
    <cellStyle name="Percent 2" xfId="9" xr:uid="{0FD3AE4C-2317-4B3F-BB39-909BEE0009EE}"/>
    <cellStyle name="Percent 3" xfId="21" xr:uid="{440C9195-C586-4D1E-8A0E-3056D23CED50}"/>
    <cellStyle name="Table (Normal)" xfId="6" xr:uid="{5402460F-7B6C-4D72-B2E9-0EA6ED5FF73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5DD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1</xdr:col>
      <xdr:colOff>612123</xdr:colOff>
      <xdr:row>0</xdr:row>
      <xdr:rowOff>96370</xdr:rowOff>
    </xdr:from>
    <xdr:to>
      <xdr:col>8</xdr:col>
      <xdr:colOff>264459</xdr:colOff>
      <xdr:row>6</xdr:row>
      <xdr:rowOff>473869</xdr:rowOff>
    </xdr:to>
    <xdr:pic>
      <xdr:nvPicPr>
        <xdr:cNvPr id="4" name="Picture 3">
          <a:extLst>
            <a:ext uri="{FF2B5EF4-FFF2-40B4-BE49-F238E27FC236}">
              <a16:creationId xmlns:a16="http://schemas.microsoft.com/office/drawing/2014/main" id="{A85FEBAE-FBC8-25C8-537D-0C2788D3AC5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294" b="33749"/>
        <a:stretch>
          <a:fillRect/>
        </a:stretch>
      </xdr:blipFill>
      <xdr:spPr bwMode="auto">
        <a:xfrm>
          <a:off x="3660123" y="96370"/>
          <a:ext cx="4347601" cy="1520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274320</xdr:colOff>
      <xdr:row>1</xdr:row>
      <xdr:rowOff>78582</xdr:rowOff>
    </xdr:from>
    <xdr:ext cx="2076083" cy="568325"/>
    <xdr:pic>
      <xdr:nvPicPr>
        <xdr:cNvPr id="3" name="Picture 2">
          <a:extLst>
            <a:ext uri="{FF2B5EF4-FFF2-40B4-BE49-F238E27FC236}">
              <a16:creationId xmlns:a16="http://schemas.microsoft.com/office/drawing/2014/main" id="{B53C628B-9974-4143-A7D8-C3DA591DD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476" y="269082"/>
          <a:ext cx="2076083" cy="568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4</xdr:col>
      <xdr:colOff>301999</xdr:colOff>
      <xdr:row>0</xdr:row>
      <xdr:rowOff>0</xdr:rowOff>
    </xdr:from>
    <xdr:to>
      <xdr:col>10</xdr:col>
      <xdr:colOff>26446</xdr:colOff>
      <xdr:row>12</xdr:row>
      <xdr:rowOff>111125</xdr:rowOff>
    </xdr:to>
    <xdr:pic>
      <xdr:nvPicPr>
        <xdr:cNvPr id="3075" name="Picture 1">
          <a:extLst>
            <a:ext uri="{FF2B5EF4-FFF2-40B4-BE49-F238E27FC236}">
              <a16:creationId xmlns:a16="http://schemas.microsoft.com/office/drawing/2014/main" id="{00000000-0008-0000-04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5299" y="0"/>
          <a:ext cx="3182022" cy="1444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428625</xdr:colOff>
      <xdr:row>2</xdr:row>
      <xdr:rowOff>28575</xdr:rowOff>
    </xdr:from>
    <xdr:to>
      <xdr:col>11</xdr:col>
      <xdr:colOff>342900</xdr:colOff>
      <xdr:row>7</xdr:row>
      <xdr:rowOff>135865</xdr:rowOff>
    </xdr:to>
    <xdr:pic>
      <xdr:nvPicPr>
        <xdr:cNvPr id="2" name="Picture 1" descr="Rimports logo">
          <a:extLst>
            <a:ext uri="{FF2B5EF4-FFF2-40B4-BE49-F238E27FC236}">
              <a16:creationId xmlns:a16="http://schemas.microsoft.com/office/drawing/2014/main" id="{329177AF-FF05-AE87-67DE-942A5B86E1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000" b="35600"/>
        <a:stretch>
          <a:fillRect/>
        </a:stretch>
      </xdr:blipFill>
      <xdr:spPr bwMode="auto">
        <a:xfrm>
          <a:off x="4143375" y="409575"/>
          <a:ext cx="3486150" cy="1059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5</xdr:col>
      <xdr:colOff>66675</xdr:colOff>
      <xdr:row>2</xdr:row>
      <xdr:rowOff>28575</xdr:rowOff>
    </xdr:from>
    <xdr:ext cx="3318365" cy="574675"/>
    <xdr:pic>
      <xdr:nvPicPr>
        <xdr:cNvPr id="3" name="Picture 2">
          <a:extLst>
            <a:ext uri="{FF2B5EF4-FFF2-40B4-BE49-F238E27FC236}">
              <a16:creationId xmlns:a16="http://schemas.microsoft.com/office/drawing/2014/main" id="{3B9F4725-604A-4C17-AA4A-1753E4768B68}"/>
            </a:ext>
          </a:extLst>
        </xdr:cNvPr>
        <xdr:cNvPicPr>
          <a:picLocks noChangeAspect="1"/>
        </xdr:cNvPicPr>
      </xdr:nvPicPr>
      <xdr:blipFill>
        <a:blip xmlns:r="http://schemas.openxmlformats.org/officeDocument/2006/relationships" r:embed="rId1"/>
        <a:stretch>
          <a:fillRect/>
        </a:stretch>
      </xdr:blipFill>
      <xdr:spPr>
        <a:xfrm>
          <a:off x="4333875" y="438150"/>
          <a:ext cx="3318365" cy="57467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4</xdr:col>
      <xdr:colOff>304800</xdr:colOff>
      <xdr:row>3</xdr:row>
      <xdr:rowOff>114300</xdr:rowOff>
    </xdr:to>
    <xdr:sp macro="" textlink="">
      <xdr:nvSpPr>
        <xdr:cNvPr id="5121" name="AutoShape 1" descr="Altor Solutions - Altor Solutions">
          <a:extLst>
            <a:ext uri="{FF2B5EF4-FFF2-40B4-BE49-F238E27FC236}">
              <a16:creationId xmlns:a16="http://schemas.microsoft.com/office/drawing/2014/main" id="{9AF7CD28-4D61-FC6E-F40A-0804CAD7EF94}"/>
            </a:ext>
          </a:extLst>
        </xdr:cNvPr>
        <xdr:cNvSpPr>
          <a:spLocks noChangeAspect="1" noChangeArrowheads="1"/>
        </xdr:cNvSpPr>
      </xdr:nvSpPr>
      <xdr:spPr bwMode="auto">
        <a:xfrm>
          <a:off x="3238500" y="409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357594</xdr:colOff>
      <xdr:row>2</xdr:row>
      <xdr:rowOff>161925</xdr:rowOff>
    </xdr:from>
    <xdr:to>
      <xdr:col>10</xdr:col>
      <xdr:colOff>95249</xdr:colOff>
      <xdr:row>5</xdr:row>
      <xdr:rowOff>171450</xdr:rowOff>
    </xdr:to>
    <xdr:pic>
      <xdr:nvPicPr>
        <xdr:cNvPr id="2" name="Picture 1">
          <a:extLst>
            <a:ext uri="{FF2B5EF4-FFF2-40B4-BE49-F238E27FC236}">
              <a16:creationId xmlns:a16="http://schemas.microsoft.com/office/drawing/2014/main" id="{8823E9D7-B3ED-D470-580B-93220368BC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6094" y="571500"/>
          <a:ext cx="295710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619125</xdr:colOff>
      <xdr:row>0</xdr:row>
      <xdr:rowOff>1</xdr:rowOff>
    </xdr:from>
    <xdr:to>
      <xdr:col>7</xdr:col>
      <xdr:colOff>447675</xdr:colOff>
      <xdr:row>7</xdr:row>
      <xdr:rowOff>38101</xdr:rowOff>
    </xdr:to>
    <xdr:pic>
      <xdr:nvPicPr>
        <xdr:cNvPr id="3" name="Picture 2" descr="BOA">
          <a:extLst>
            <a:ext uri="{FF2B5EF4-FFF2-40B4-BE49-F238E27FC236}">
              <a16:creationId xmlns:a16="http://schemas.microsoft.com/office/drawing/2014/main" id="{EE0EC65A-66B9-7953-18E2-D8A4B77C56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62450" y="1"/>
          <a:ext cx="13716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4</xdr:col>
      <xdr:colOff>424815</xdr:colOff>
      <xdr:row>1</xdr:row>
      <xdr:rowOff>97155</xdr:rowOff>
    </xdr:from>
    <xdr:ext cx="1135380" cy="1041748"/>
    <xdr:pic>
      <xdr:nvPicPr>
        <xdr:cNvPr id="2" name="Picture 1">
          <a:extLst>
            <a:ext uri="{FF2B5EF4-FFF2-40B4-BE49-F238E27FC236}">
              <a16:creationId xmlns:a16="http://schemas.microsoft.com/office/drawing/2014/main" id="{685C7E7C-1027-4DAB-8C95-57D9C1671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577590" y="287655"/>
          <a:ext cx="1135380" cy="104174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4</xdr:col>
      <xdr:colOff>219075</xdr:colOff>
      <xdr:row>1</xdr:row>
      <xdr:rowOff>66675</xdr:rowOff>
    </xdr:from>
    <xdr:to>
      <xdr:col>9</xdr:col>
      <xdr:colOff>209550</xdr:colOff>
      <xdr:row>6</xdr:row>
      <xdr:rowOff>127083</xdr:rowOff>
    </xdr:to>
    <xdr:pic>
      <xdr:nvPicPr>
        <xdr:cNvPr id="2" name="Picture 1" descr="The Honey Pot">
          <a:extLst>
            <a:ext uri="{FF2B5EF4-FFF2-40B4-BE49-F238E27FC236}">
              <a16:creationId xmlns:a16="http://schemas.microsoft.com/office/drawing/2014/main" id="{CEB9041E-E561-EEA8-2241-5831717BA78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0400" b="31400"/>
        <a:stretch>
          <a:fillRect/>
        </a:stretch>
      </xdr:blipFill>
      <xdr:spPr bwMode="auto">
        <a:xfrm>
          <a:off x="3381375" y="257175"/>
          <a:ext cx="2676525" cy="1022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4</xdr:col>
      <xdr:colOff>304800</xdr:colOff>
      <xdr:row>1</xdr:row>
      <xdr:rowOff>76201</xdr:rowOff>
    </xdr:from>
    <xdr:ext cx="2222449" cy="406400"/>
    <xdr:pic>
      <xdr:nvPicPr>
        <xdr:cNvPr id="2" name="Picture 1">
          <a:extLst>
            <a:ext uri="{FF2B5EF4-FFF2-40B4-BE49-F238E27FC236}">
              <a16:creationId xmlns:a16="http://schemas.microsoft.com/office/drawing/2014/main" id="{E4BF380F-E491-459E-B10F-9D664C994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09950" y="266701"/>
          <a:ext cx="2222449" cy="4064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4</xdr:col>
      <xdr:colOff>106751</xdr:colOff>
      <xdr:row>1</xdr:row>
      <xdr:rowOff>142875</xdr:rowOff>
    </xdr:from>
    <xdr:to>
      <xdr:col>10</xdr:col>
      <xdr:colOff>321311</xdr:colOff>
      <xdr:row>9</xdr:row>
      <xdr:rowOff>17145</xdr:rowOff>
    </xdr:to>
    <xdr:pic>
      <xdr:nvPicPr>
        <xdr:cNvPr id="5123" name="Picture 1">
          <a:extLst>
            <a:ext uri="{FF2B5EF4-FFF2-40B4-BE49-F238E27FC236}">
              <a16:creationId xmlns:a16="http://schemas.microsoft.com/office/drawing/2014/main" id="{00000000-0008-0000-06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3426" y="333375"/>
          <a:ext cx="2976810" cy="1398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4</xdr:col>
      <xdr:colOff>28575</xdr:colOff>
      <xdr:row>0</xdr:row>
      <xdr:rowOff>161925</xdr:rowOff>
    </xdr:from>
    <xdr:ext cx="1798171" cy="390525"/>
    <xdr:pic>
      <xdr:nvPicPr>
        <xdr:cNvPr id="6" name="Picture 5">
          <a:extLst>
            <a:ext uri="{FF2B5EF4-FFF2-40B4-BE49-F238E27FC236}">
              <a16:creationId xmlns:a16="http://schemas.microsoft.com/office/drawing/2014/main" id="{C91668E7-A059-493F-A31D-2F42871198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52225" y="161925"/>
          <a:ext cx="1798171" cy="39052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3</xdr:col>
      <xdr:colOff>42864</xdr:colOff>
      <xdr:row>0</xdr:row>
      <xdr:rowOff>85725</xdr:rowOff>
    </xdr:from>
    <xdr:to>
      <xdr:col>9</xdr:col>
      <xdr:colOff>396240</xdr:colOff>
      <xdr:row>7</xdr:row>
      <xdr:rowOff>152221</xdr:rowOff>
    </xdr:to>
    <xdr:pic>
      <xdr:nvPicPr>
        <xdr:cNvPr id="2051" name="Picture 1">
          <a:extLst>
            <a:ext uri="{FF2B5EF4-FFF2-40B4-BE49-F238E27FC236}">
              <a16:creationId xmlns:a16="http://schemas.microsoft.com/office/drawing/2014/main" id="{00000000-0008-0000-03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6289" y="85725"/>
          <a:ext cx="3652836" cy="1399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419100</xdr:colOff>
      <xdr:row>0</xdr:row>
      <xdr:rowOff>76200</xdr:rowOff>
    </xdr:from>
    <xdr:to>
      <xdr:col>10</xdr:col>
      <xdr:colOff>450850</xdr:colOff>
      <xdr:row>7</xdr:row>
      <xdr:rowOff>53975</xdr:rowOff>
    </xdr:to>
    <xdr:pic>
      <xdr:nvPicPr>
        <xdr:cNvPr id="6147" name="Picture 1">
          <a:extLst>
            <a:ext uri="{FF2B5EF4-FFF2-40B4-BE49-F238E27FC236}">
              <a16:creationId xmlns:a16="http://schemas.microsoft.com/office/drawing/2014/main" id="{00000000-0008-0000-07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7150" y="76200"/>
          <a:ext cx="3657600" cy="1304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104775</xdr:colOff>
      <xdr:row>2</xdr:row>
      <xdr:rowOff>57150</xdr:rowOff>
    </xdr:from>
    <xdr:to>
      <xdr:col>8</xdr:col>
      <xdr:colOff>75009</xdr:colOff>
      <xdr:row>8</xdr:row>
      <xdr:rowOff>114300</xdr:rowOff>
    </xdr:to>
    <xdr:pic>
      <xdr:nvPicPr>
        <xdr:cNvPr id="4099" name="Picture 1">
          <a:extLst>
            <a:ext uri="{FF2B5EF4-FFF2-40B4-BE49-F238E27FC236}">
              <a16:creationId xmlns:a16="http://schemas.microsoft.com/office/drawing/2014/main" id="{00000000-0008-0000-05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0" y="438150"/>
          <a:ext cx="2875359" cy="1200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66675</xdr:colOff>
      <xdr:row>0</xdr:row>
      <xdr:rowOff>123825</xdr:rowOff>
    </xdr:from>
    <xdr:to>
      <xdr:col>10</xdr:col>
      <xdr:colOff>92075</xdr:colOff>
      <xdr:row>9</xdr:row>
      <xdr:rowOff>168275</xdr:rowOff>
    </xdr:to>
    <xdr:pic>
      <xdr:nvPicPr>
        <xdr:cNvPr id="7171" name="Picture 1">
          <a:extLst>
            <a:ext uri="{FF2B5EF4-FFF2-40B4-BE49-F238E27FC236}">
              <a16:creationId xmlns:a16="http://schemas.microsoft.com/office/drawing/2014/main" id="{00000000-0008-0000-08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123825"/>
          <a:ext cx="3019425" cy="1752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323850</xdr:colOff>
      <xdr:row>0</xdr:row>
      <xdr:rowOff>161926</xdr:rowOff>
    </xdr:from>
    <xdr:to>
      <xdr:col>8</xdr:col>
      <xdr:colOff>95250</xdr:colOff>
      <xdr:row>6</xdr:row>
      <xdr:rowOff>33505</xdr:rowOff>
    </xdr:to>
    <xdr:pic>
      <xdr:nvPicPr>
        <xdr:cNvPr id="10243" name="Picture 2">
          <a:extLst>
            <a:ext uri="{FF2B5EF4-FFF2-40B4-BE49-F238E27FC236}">
              <a16:creationId xmlns:a16="http://schemas.microsoft.com/office/drawing/2014/main" id="{00000000-0008-0000-1800-00000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0450" y="161926"/>
          <a:ext cx="2971800" cy="10431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47625</xdr:colOff>
      <xdr:row>0</xdr:row>
      <xdr:rowOff>57150</xdr:rowOff>
    </xdr:from>
    <xdr:to>
      <xdr:col>8</xdr:col>
      <xdr:colOff>172541</xdr:colOff>
      <xdr:row>6</xdr:row>
      <xdr:rowOff>66675</xdr:rowOff>
    </xdr:to>
    <xdr:pic>
      <xdr:nvPicPr>
        <xdr:cNvPr id="16387" name="Picture 1">
          <a:extLst>
            <a:ext uri="{FF2B5EF4-FFF2-40B4-BE49-F238E27FC236}">
              <a16:creationId xmlns:a16="http://schemas.microsoft.com/office/drawing/2014/main" id="{00000000-0008-0000-1700-0000034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4300" y="57150"/>
          <a:ext cx="2725241" cy="1152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533400</xdr:colOff>
      <xdr:row>0</xdr:row>
      <xdr:rowOff>161925</xdr:rowOff>
    </xdr:from>
    <xdr:to>
      <xdr:col>5</xdr:col>
      <xdr:colOff>304800</xdr:colOff>
      <xdr:row>6</xdr:row>
      <xdr:rowOff>144344</xdr:rowOff>
    </xdr:to>
    <xdr:pic>
      <xdr:nvPicPr>
        <xdr:cNvPr id="13315" name="Picture 1">
          <a:extLst>
            <a:ext uri="{FF2B5EF4-FFF2-40B4-BE49-F238E27FC236}">
              <a16:creationId xmlns:a16="http://schemas.microsoft.com/office/drawing/2014/main" id="{00000000-0008-0000-1900-0000033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48125" y="161925"/>
          <a:ext cx="2143125" cy="11254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457201</xdr:colOff>
      <xdr:row>0</xdr:row>
      <xdr:rowOff>142875</xdr:rowOff>
    </xdr:from>
    <xdr:to>
      <xdr:col>8</xdr:col>
      <xdr:colOff>161926</xdr:colOff>
      <xdr:row>6</xdr:row>
      <xdr:rowOff>135017</xdr:rowOff>
    </xdr:to>
    <xdr:pic>
      <xdr:nvPicPr>
        <xdr:cNvPr id="12291" name="Picture 3">
          <a:extLst>
            <a:ext uri="{FF2B5EF4-FFF2-40B4-BE49-F238E27FC236}">
              <a16:creationId xmlns:a16="http://schemas.microsoft.com/office/drawing/2014/main" id="{00000000-0008-0000-1A00-000003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1" y="142875"/>
          <a:ext cx="3295650" cy="11351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257175</xdr:colOff>
      <xdr:row>0</xdr:row>
      <xdr:rowOff>57151</xdr:rowOff>
    </xdr:from>
    <xdr:to>
      <xdr:col>8</xdr:col>
      <xdr:colOff>590550</xdr:colOff>
      <xdr:row>5</xdr:row>
      <xdr:rowOff>157699</xdr:rowOff>
    </xdr:to>
    <xdr:pic>
      <xdr:nvPicPr>
        <xdr:cNvPr id="11267" name="Picture 1">
          <a:extLst>
            <a:ext uri="{FF2B5EF4-FFF2-40B4-BE49-F238E27FC236}">
              <a16:creationId xmlns:a16="http://schemas.microsoft.com/office/drawing/2014/main" id="{00000000-0008-0000-1B00-00000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100" y="57151"/>
          <a:ext cx="3419475" cy="105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247650</xdr:colOff>
      <xdr:row>1</xdr:row>
      <xdr:rowOff>47625</xdr:rowOff>
    </xdr:from>
    <xdr:to>
      <xdr:col>9</xdr:col>
      <xdr:colOff>254990</xdr:colOff>
      <xdr:row>9</xdr:row>
      <xdr:rowOff>114300</xdr:rowOff>
    </xdr:to>
    <xdr:pic>
      <xdr:nvPicPr>
        <xdr:cNvPr id="14339" name="Picture 2">
          <a:extLst>
            <a:ext uri="{FF2B5EF4-FFF2-40B4-BE49-F238E27FC236}">
              <a16:creationId xmlns:a16="http://schemas.microsoft.com/office/drawing/2014/main" id="{00000000-0008-0000-1C00-0000033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9600" y="238125"/>
          <a:ext cx="3179165" cy="1590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228600</xdr:colOff>
      <xdr:row>2</xdr:row>
      <xdr:rowOff>134335</xdr:rowOff>
    </xdr:from>
    <xdr:to>
      <xdr:col>4</xdr:col>
      <xdr:colOff>738741</xdr:colOff>
      <xdr:row>6</xdr:row>
      <xdr:rowOff>38100</xdr:rowOff>
    </xdr:to>
    <xdr:pic>
      <xdr:nvPicPr>
        <xdr:cNvPr id="2" name="Picture 1" descr="Crosman Airguns and BB Guns | Cabela's">
          <a:extLst>
            <a:ext uri="{FF2B5EF4-FFF2-40B4-BE49-F238E27FC236}">
              <a16:creationId xmlns:a16="http://schemas.microsoft.com/office/drawing/2014/main" id="{C4F5E556-B613-EC7A-85D3-BE9FE2A94E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8525" y="515335"/>
          <a:ext cx="1796016" cy="665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190500</xdr:colOff>
      <xdr:row>0</xdr:row>
      <xdr:rowOff>114300</xdr:rowOff>
    </xdr:from>
    <xdr:to>
      <xdr:col>7</xdr:col>
      <xdr:colOff>533400</xdr:colOff>
      <xdr:row>8</xdr:row>
      <xdr:rowOff>57881</xdr:rowOff>
    </xdr:to>
    <xdr:pic>
      <xdr:nvPicPr>
        <xdr:cNvPr id="17411" name="Picture 1">
          <a:extLst>
            <a:ext uri="{FF2B5EF4-FFF2-40B4-BE49-F238E27FC236}">
              <a16:creationId xmlns:a16="http://schemas.microsoft.com/office/drawing/2014/main" id="{00000000-0008-0000-1E00-000003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0" y="114300"/>
          <a:ext cx="2943225" cy="14675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276226</xdr:colOff>
      <xdr:row>1</xdr:row>
      <xdr:rowOff>104775</xdr:rowOff>
    </xdr:from>
    <xdr:to>
      <xdr:col>5</xdr:col>
      <xdr:colOff>295276</xdr:colOff>
      <xdr:row>7</xdr:row>
      <xdr:rowOff>97115</xdr:rowOff>
    </xdr:to>
    <xdr:pic>
      <xdr:nvPicPr>
        <xdr:cNvPr id="18435" name="Picture 1">
          <a:extLst>
            <a:ext uri="{FF2B5EF4-FFF2-40B4-BE49-F238E27FC236}">
              <a16:creationId xmlns:a16="http://schemas.microsoft.com/office/drawing/2014/main" id="{00000000-0008-0000-1F00-00000348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362" r="29642"/>
        <a:stretch>
          <a:fillRect/>
        </a:stretch>
      </xdr:blipFill>
      <xdr:spPr bwMode="auto">
        <a:xfrm>
          <a:off x="4124326" y="295275"/>
          <a:ext cx="1219200" cy="1135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97D0B61-B186-4F33-92F5-0FAB76FA21FE}">
  <we:reference id="WA200009404" version="1.0.0.8" store="Omex" storeType="OMEX"/>
  <we:alternateReferences>
    <we:reference id="WA200009404" version="1.0.0.8" store="WA200009404" storeType="OMEX"/>
  </we:alternateReferences>
  <we:properties>
    <we:property name="claude.fileId" value="&quot;210e9b46-a817-4b60-90ce-31be0e8dd3b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2.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56"/>
  <sheetViews>
    <sheetView showGridLines="0" tabSelected="1" zoomScale="85" zoomScaleNormal="85" workbookViewId="0">
      <pane xSplit="1" topLeftCell="B1" activePane="topRight" state="frozen"/>
      <selection activeCell="A8" sqref="A8"/>
      <selection pane="topRight" activeCell="A7" sqref="A7"/>
    </sheetView>
  </sheetViews>
  <sheetFormatPr defaultColWidth="9.140625" defaultRowHeight="15" outlineLevelRow="1" x14ac:dyDescent="0.25"/>
  <cols>
    <col min="1" max="1" width="45.7109375" style="4" customWidth="1"/>
    <col min="2" max="3" width="11.85546875" style="4" customWidth="1"/>
    <col min="4" max="4" width="6" style="4" customWidth="1"/>
    <col min="5" max="7" width="11.85546875" style="4" customWidth="1"/>
    <col min="8" max="8" width="4.7109375" style="4" customWidth="1"/>
    <col min="9" max="13" width="11.85546875" style="4" customWidth="1"/>
    <col min="14" max="14" width="2.42578125" style="4" customWidth="1"/>
    <col min="15" max="19" width="11.85546875" style="4" customWidth="1"/>
    <col min="20" max="20" width="2.140625" style="4" customWidth="1"/>
    <col min="21" max="21" width="13.42578125" style="4" bestFit="1" customWidth="1"/>
    <col min="22" max="22" width="11.28515625" style="4" bestFit="1" customWidth="1"/>
    <col min="23" max="23" width="11.85546875" style="4" bestFit="1" customWidth="1"/>
    <col min="24" max="24" width="12.42578125" style="4" bestFit="1" customWidth="1"/>
    <col min="25" max="25" width="13.42578125" style="4" bestFit="1" customWidth="1"/>
    <col min="26" max="26" width="2.42578125" style="4" customWidth="1"/>
    <col min="27" max="31" width="12.5703125" style="4" customWidth="1"/>
    <col min="32" max="32" width="2.5703125" style="4" customWidth="1"/>
    <col min="33" max="16384" width="9.140625" style="4"/>
  </cols>
  <sheetData>
    <row r="1" spans="1:32" x14ac:dyDescent="0.25">
      <c r="A1" s="12" t="s">
        <v>148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x14ac:dyDescent="0.25">
      <c r="A2" s="12"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x14ac:dyDescent="0.25">
      <c r="A3" s="12"/>
      <c r="B3" s="6"/>
      <c r="C3"/>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x14ac:dyDescent="0.25">
      <c r="A4" s="1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2" x14ac:dyDescent="0.25">
      <c r="A5" s="12" t="s">
        <v>2</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2" ht="15" customHeight="1" x14ac:dyDescent="0.25">
      <c r="A6" s="703" t="s">
        <v>220</v>
      </c>
      <c r="B6" s="232"/>
      <c r="C6" s="232"/>
      <c r="D6" s="232"/>
      <c r="E6" s="232"/>
      <c r="F6" s="232"/>
      <c r="G6" s="232"/>
      <c r="H6" s="232"/>
      <c r="I6" s="232"/>
      <c r="J6" s="232"/>
      <c r="K6" s="232"/>
      <c r="L6" s="232"/>
      <c r="M6" s="232"/>
      <c r="N6" s="232"/>
      <c r="O6" s="614"/>
      <c r="P6" s="232"/>
      <c r="Q6" s="232"/>
      <c r="R6" s="232"/>
      <c r="S6" s="232"/>
      <c r="T6" s="232"/>
      <c r="U6" s="232"/>
      <c r="V6" s="232"/>
      <c r="W6" s="232"/>
      <c r="X6" s="232"/>
      <c r="Y6" s="232"/>
      <c r="Z6" s="232"/>
      <c r="AA6" s="232"/>
      <c r="AB6" s="232"/>
      <c r="AC6" s="232"/>
      <c r="AD6" s="232"/>
      <c r="AE6" s="232"/>
      <c r="AF6" s="232"/>
    </row>
    <row r="7" spans="1:32" ht="76.900000000000006" customHeight="1" x14ac:dyDescent="0.25">
      <c r="A7" s="6"/>
      <c r="B7" s="6"/>
      <c r="C7" s="6"/>
      <c r="D7" s="6"/>
      <c r="E7" s="6"/>
      <c r="F7" s="6"/>
      <c r="G7" s="6"/>
      <c r="H7" s="6"/>
      <c r="I7" s="6"/>
      <c r="J7" s="633"/>
      <c r="K7" s="6"/>
      <c r="L7" s="6"/>
      <c r="M7" s="6"/>
      <c r="N7" s="6"/>
      <c r="O7" s="30"/>
      <c r="P7" s="6"/>
      <c r="Q7" s="6"/>
      <c r="R7" s="6"/>
      <c r="S7" s="30"/>
      <c r="T7" s="6"/>
      <c r="U7" s="30"/>
      <c r="V7" s="6"/>
      <c r="W7" s="6"/>
      <c r="X7" s="6"/>
      <c r="Y7" s="6"/>
      <c r="Z7" s="6"/>
      <c r="AA7" s="6"/>
      <c r="AB7" s="6"/>
      <c r="AC7" s="6"/>
      <c r="AD7" s="6"/>
      <c r="AE7" s="30"/>
      <c r="AF7" s="6"/>
    </row>
    <row r="8" spans="1:32" ht="15.75" thickBot="1" x14ac:dyDescent="0.3">
      <c r="A8" s="6"/>
      <c r="B8" s="6"/>
      <c r="C8" s="6"/>
      <c r="D8" s="6"/>
      <c r="E8" s="6"/>
      <c r="F8" s="6"/>
      <c r="G8" s="6"/>
      <c r="H8" s="6"/>
      <c r="I8" s="30"/>
      <c r="J8" s="633"/>
      <c r="K8" s="6"/>
      <c r="L8"/>
      <c r="M8" s="6"/>
      <c r="N8" s="6"/>
      <c r="O8" s="633"/>
      <c r="P8" s="6"/>
      <c r="Q8" s="6"/>
      <c r="R8" s="6"/>
      <c r="S8" s="30"/>
      <c r="T8" s="6"/>
      <c r="U8" s="30"/>
      <c r="V8" s="30"/>
      <c r="W8" s="6"/>
      <c r="X8" s="6"/>
      <c r="Y8" s="511"/>
      <c r="Z8" s="6"/>
      <c r="AA8" s="30"/>
      <c r="AB8" s="6"/>
      <c r="AC8" s="6"/>
      <c r="AD8" s="6"/>
      <c r="AE8" s="30"/>
      <c r="AF8" s="6"/>
    </row>
    <row r="9" spans="1:32" ht="15.75" thickBot="1" x14ac:dyDescent="0.3">
      <c r="A9" s="6"/>
      <c r="B9" s="704" t="s">
        <v>274</v>
      </c>
      <c r="C9" s="737" t="s">
        <v>275</v>
      </c>
      <c r="D9" s="6"/>
      <c r="E9" s="925">
        <v>2026</v>
      </c>
      <c r="F9" s="926"/>
      <c r="G9" s="927"/>
      <c r="H9" s="6"/>
      <c r="I9" s="738">
        <v>2025</v>
      </c>
      <c r="J9" s="739"/>
      <c r="K9" s="739"/>
      <c r="L9" s="739"/>
      <c r="M9" s="740"/>
      <c r="N9" s="6"/>
      <c r="O9" s="741">
        <v>2024</v>
      </c>
      <c r="P9" s="742"/>
      <c r="Q9" s="742"/>
      <c r="R9" s="742"/>
      <c r="S9" s="743"/>
      <c r="T9" s="6"/>
      <c r="U9" s="738">
        <v>2023</v>
      </c>
      <c r="V9" s="739"/>
      <c r="W9" s="739"/>
      <c r="X9" s="739"/>
      <c r="Y9" s="740"/>
      <c r="Z9" s="595"/>
      <c r="AA9" s="738">
        <v>2022</v>
      </c>
      <c r="AB9" s="739"/>
      <c r="AC9" s="739"/>
      <c r="AD9" s="739"/>
      <c r="AE9" s="740"/>
      <c r="AF9" s="6"/>
    </row>
    <row r="10" spans="1:32" s="159" customFormat="1" x14ac:dyDescent="0.25">
      <c r="A10" s="35"/>
      <c r="B10" s="657" t="s">
        <v>276</v>
      </c>
      <c r="C10" s="707" t="s">
        <v>276</v>
      </c>
      <c r="D10" s="35"/>
      <c r="E10" s="657" t="s">
        <v>277</v>
      </c>
      <c r="F10" s="903" t="s">
        <v>278</v>
      </c>
      <c r="G10" s="908" t="s">
        <v>279</v>
      </c>
      <c r="H10" s="35"/>
      <c r="I10" s="638" t="s">
        <v>277</v>
      </c>
      <c r="J10" s="639" t="s">
        <v>278</v>
      </c>
      <c r="K10" s="10" t="s">
        <v>279</v>
      </c>
      <c r="L10" s="80" t="s">
        <v>280</v>
      </c>
      <c r="M10" s="81" t="s">
        <v>254</v>
      </c>
      <c r="N10" s="35"/>
      <c r="O10" s="75" t="s">
        <v>277</v>
      </c>
      <c r="P10" s="10" t="s">
        <v>278</v>
      </c>
      <c r="Q10" s="10" t="s">
        <v>279</v>
      </c>
      <c r="R10" s="80" t="s">
        <v>280</v>
      </c>
      <c r="S10" s="81" t="s">
        <v>255</v>
      </c>
      <c r="T10" s="35"/>
      <c r="U10" s="75" t="s">
        <v>277</v>
      </c>
      <c r="V10" s="10" t="s">
        <v>278</v>
      </c>
      <c r="W10" s="10" t="s">
        <v>279</v>
      </c>
      <c r="X10" s="80" t="s">
        <v>280</v>
      </c>
      <c r="Y10" s="81" t="s">
        <v>256</v>
      </c>
      <c r="Z10" s="13"/>
      <c r="AA10" s="75" t="s">
        <v>277</v>
      </c>
      <c r="AB10" s="10" t="s">
        <v>278</v>
      </c>
      <c r="AC10" s="10" t="s">
        <v>279</v>
      </c>
      <c r="AD10" s="80" t="s">
        <v>280</v>
      </c>
      <c r="AE10" s="81" t="s">
        <v>257</v>
      </c>
      <c r="AF10" s="35"/>
    </row>
    <row r="11" spans="1:32" x14ac:dyDescent="0.25">
      <c r="A11" s="6"/>
      <c r="B11" s="640"/>
      <c r="C11" s="708"/>
      <c r="D11" s="6"/>
      <c r="E11" s="640"/>
      <c r="F11"/>
      <c r="G11" s="661"/>
      <c r="H11" s="6"/>
      <c r="I11" s="640"/>
      <c r="J11"/>
      <c r="K11" s="242"/>
      <c r="L11" s="242"/>
      <c r="M11" s="281"/>
      <c r="N11" s="6"/>
      <c r="O11" s="270"/>
      <c r="P11" s="242"/>
      <c r="Q11" s="242"/>
      <c r="R11" s="242"/>
      <c r="S11" s="281"/>
      <c r="T11" s="6"/>
      <c r="U11" s="270"/>
      <c r="V11" s="242"/>
      <c r="W11" s="242"/>
      <c r="X11" s="242"/>
      <c r="Y11" s="281"/>
      <c r="Z11" s="281"/>
      <c r="AA11" s="270"/>
      <c r="AB11" s="242"/>
      <c r="AC11" s="242"/>
      <c r="AD11" s="242"/>
      <c r="AE11" s="281"/>
      <c r="AF11" s="6"/>
    </row>
    <row r="12" spans="1:32" s="14" customFormat="1" x14ac:dyDescent="0.25">
      <c r="A12" s="12" t="s">
        <v>3</v>
      </c>
      <c r="B12" s="597">
        <f>SUM(E12:G12,L12)</f>
        <v>1742385.1209999991</v>
      </c>
      <c r="C12" s="709">
        <f>SUM(I12:K12,R12)</f>
        <v>1898955.5343399998</v>
      </c>
      <c r="D12" s="12"/>
      <c r="E12" s="597">
        <v>426855.32699999999</v>
      </c>
      <c r="F12" s="558">
        <v>424042.16599999997</v>
      </c>
      <c r="G12" s="662">
        <f>Corporate!G10+'5.11 Tactical'!I17+'Arnold Magnetic'!J17+Rimports!J18+'Velocity Outdoor'!J17+'Altor Solutions'!J18+'BOA Technology'!J17+PrimaLoft!J17+THP!J17+1</f>
        <v>422930.23499999993</v>
      </c>
      <c r="H12" s="39"/>
      <c r="I12" s="597">
        <v>453774.57199999999</v>
      </c>
      <c r="J12" s="558">
        <v>478690.08233999996</v>
      </c>
      <c r="K12" s="403">
        <v>472562.10400000005</v>
      </c>
      <c r="L12" s="558">
        <v>468557.39299999923</v>
      </c>
      <c r="M12" s="304">
        <v>1873584.1513399996</v>
      </c>
      <c r="N12" s="39"/>
      <c r="O12" s="394">
        <v>410826.28600000002</v>
      </c>
      <c r="P12" s="403">
        <v>426704.99900000001</v>
      </c>
      <c r="Q12" s="403">
        <v>456552.94300000003</v>
      </c>
      <c r="R12" s="403">
        <v>493928.77599999984</v>
      </c>
      <c r="S12" s="304">
        <v>1788013.004</v>
      </c>
      <c r="T12" s="39"/>
      <c r="U12" s="394">
        <v>406057.06300000002</v>
      </c>
      <c r="V12" s="403">
        <v>405498.99999999994</v>
      </c>
      <c r="W12" s="403">
        <v>427063.06699999992</v>
      </c>
      <c r="X12" s="403">
        <v>451300.72800000035</v>
      </c>
      <c r="Y12" s="304">
        <v>1689919.8580000002</v>
      </c>
      <c r="Z12" s="39"/>
      <c r="AA12" s="394">
        <v>400214.00599999999</v>
      </c>
      <c r="AB12" s="403">
        <v>427256.56599999993</v>
      </c>
      <c r="AC12" s="403">
        <v>473939.75699999998</v>
      </c>
      <c r="AD12" s="403">
        <v>455398.82400000002</v>
      </c>
      <c r="AE12" s="304">
        <v>1756809.1529999999</v>
      </c>
      <c r="AF12" s="39"/>
    </row>
    <row r="13" spans="1:32" s="189" customFormat="1" x14ac:dyDescent="0.25">
      <c r="A13" s="12" t="s">
        <v>4</v>
      </c>
      <c r="B13" s="641">
        <f t="shared" ref="B13:B19" si="0">SUM(E13:G13,L13)</f>
        <v>952449.39400000009</v>
      </c>
      <c r="C13" s="710">
        <f t="shared" ref="C13:C19" si="1">SUM(I13:K13,R13)</f>
        <v>1096018.1070000001</v>
      </c>
      <c r="D13" s="210"/>
      <c r="E13" s="641">
        <v>237496.74900000001</v>
      </c>
      <c r="F13" s="637">
        <v>224079.59399999998</v>
      </c>
      <c r="G13" s="663">
        <f>Corporate!G11+'5.11 Tactical'!I18+'Arnold Magnetic'!J18+Rimports!J19+'Velocity Outdoor'!J18+'Altor Solutions'!J19+'BOA Technology'!J18+PrimaLoft!J18+THP!J18</f>
        <v>224420.07899999997</v>
      </c>
      <c r="H13" s="208"/>
      <c r="I13" s="641">
        <v>257742.67800000001</v>
      </c>
      <c r="J13" s="637">
        <v>270148.80100000004</v>
      </c>
      <c r="K13" s="407">
        <v>264846.61800000002</v>
      </c>
      <c r="L13" s="637">
        <v>266452.97200000007</v>
      </c>
      <c r="M13" s="305">
        <v>1059192.0689999999</v>
      </c>
      <c r="N13" s="39"/>
      <c r="O13" s="429">
        <v>235874.44500000001</v>
      </c>
      <c r="P13" s="407">
        <v>238520.489</v>
      </c>
      <c r="Q13" s="407">
        <v>259920.217</v>
      </c>
      <c r="R13" s="407">
        <v>303280.01</v>
      </c>
      <c r="S13" s="305">
        <v>1037594.161</v>
      </c>
      <c r="T13" s="39"/>
      <c r="U13" s="429">
        <v>245564.79399999999</v>
      </c>
      <c r="V13" s="407">
        <v>237883.212</v>
      </c>
      <c r="W13" s="407">
        <v>259006.72800000006</v>
      </c>
      <c r="X13" s="407">
        <v>272745.09900000005</v>
      </c>
      <c r="Y13" s="305">
        <v>1015199.8330000001</v>
      </c>
      <c r="Z13" s="39"/>
      <c r="AA13" s="429">
        <v>253732.274</v>
      </c>
      <c r="AB13" s="407">
        <v>262051.14099999997</v>
      </c>
      <c r="AC13" s="407">
        <v>301078.21399999998</v>
      </c>
      <c r="AD13" s="407">
        <v>290516.43500000006</v>
      </c>
      <c r="AE13" s="305">
        <v>1107378.064</v>
      </c>
      <c r="AF13" s="39"/>
    </row>
    <row r="14" spans="1:32" s="14" customFormat="1" x14ac:dyDescent="0.25">
      <c r="A14" s="12" t="s">
        <v>5</v>
      </c>
      <c r="B14" s="597">
        <f t="shared" si="0"/>
        <v>789934.72699999984</v>
      </c>
      <c r="C14" s="709">
        <f t="shared" si="1"/>
        <v>802937.42733999994</v>
      </c>
      <c r="D14" s="26"/>
      <c r="E14" s="597">
        <v>189357.57800000001</v>
      </c>
      <c r="F14" s="558">
        <v>199962.57199999999</v>
      </c>
      <c r="G14" s="662">
        <f>G12-G13</f>
        <v>198510.15599999996</v>
      </c>
      <c r="H14" s="39"/>
      <c r="I14" s="597">
        <v>196031.894</v>
      </c>
      <c r="J14" s="558">
        <v>208541.28133999999</v>
      </c>
      <c r="K14" s="403">
        <v>207715.486</v>
      </c>
      <c r="L14" s="558">
        <v>202104.42099999986</v>
      </c>
      <c r="M14" s="304">
        <v>814392.08233999996</v>
      </c>
      <c r="N14" s="39"/>
      <c r="O14" s="394">
        <v>174951.84100000001</v>
      </c>
      <c r="P14" s="403">
        <v>188184.51</v>
      </c>
      <c r="Q14" s="403">
        <v>196632.726</v>
      </c>
      <c r="R14" s="403">
        <v>190648.76599999995</v>
      </c>
      <c r="S14" s="304">
        <v>750418.84299999999</v>
      </c>
      <c r="T14" s="39"/>
      <c r="U14" s="394">
        <v>160492.269</v>
      </c>
      <c r="V14" s="403">
        <v>167615.78800000003</v>
      </c>
      <c r="W14" s="403">
        <v>168056.33899999998</v>
      </c>
      <c r="X14" s="403">
        <v>178555.12900000002</v>
      </c>
      <c r="Y14" s="304">
        <v>674719.52500000002</v>
      </c>
      <c r="Z14" s="39"/>
      <c r="AA14" s="394">
        <v>146481.73199999999</v>
      </c>
      <c r="AB14" s="403">
        <v>165206.22699999998</v>
      </c>
      <c r="AC14" s="403">
        <v>172859.74100000004</v>
      </c>
      <c r="AD14" s="403">
        <v>164883.38900000002</v>
      </c>
      <c r="AE14" s="304">
        <v>649431.08900000004</v>
      </c>
      <c r="AF14" s="39"/>
    </row>
    <row r="15" spans="1:32" x14ac:dyDescent="0.25">
      <c r="A15" s="6" t="s">
        <v>6</v>
      </c>
      <c r="B15" s="550">
        <f t="shared" si="0"/>
        <v>565579.39699999988</v>
      </c>
      <c r="C15" s="711">
        <f t="shared" si="1"/>
        <v>658061.12799999991</v>
      </c>
      <c r="D15" s="6"/>
      <c r="E15" s="550">
        <v>132010.201</v>
      </c>
      <c r="F15" s="501">
        <v>134337.492</v>
      </c>
      <c r="G15" s="664">
        <f>Corporate!G13+'5.11 Tactical'!I20+'Arnold Magnetic'!J20+Rimports!J21+'Velocity Outdoor'!J20+'Altor Solutions'!J21+'BOA Technology'!J20+PrimaLoft!J20+THP!J20-1</f>
        <v>130361.52800000001</v>
      </c>
      <c r="H15" s="36"/>
      <c r="I15" s="550">
        <v>150376.95199999999</v>
      </c>
      <c r="J15" s="501">
        <v>162112.13</v>
      </c>
      <c r="K15" s="408">
        <v>179315.13499999995</v>
      </c>
      <c r="L15" s="501">
        <v>168870.17599999998</v>
      </c>
      <c r="M15" s="306">
        <v>660674.39299999992</v>
      </c>
      <c r="N15" s="39"/>
      <c r="O15" s="430">
        <v>137724</v>
      </c>
      <c r="P15" s="408">
        <v>137581</v>
      </c>
      <c r="Q15" s="408">
        <v>145959</v>
      </c>
      <c r="R15" s="408">
        <v>166256.91099999996</v>
      </c>
      <c r="S15" s="306">
        <v>587520.91099999996</v>
      </c>
      <c r="T15" s="39"/>
      <c r="U15" s="430">
        <v>118527</v>
      </c>
      <c r="V15" s="408">
        <v>121470</v>
      </c>
      <c r="W15" s="408">
        <v>121185</v>
      </c>
      <c r="X15" s="408">
        <v>140831.44199999992</v>
      </c>
      <c r="Y15" s="306">
        <v>502013.44199999992</v>
      </c>
      <c r="Z15" s="39"/>
      <c r="AA15" s="430">
        <v>97082</v>
      </c>
      <c r="AB15" s="408">
        <v>102656.21453</v>
      </c>
      <c r="AC15" s="408">
        <v>119360.78547</v>
      </c>
      <c r="AD15" s="408">
        <v>122529</v>
      </c>
      <c r="AE15" s="306">
        <v>441628</v>
      </c>
      <c r="AF15" s="39"/>
    </row>
    <row r="16" spans="1:32" x14ac:dyDescent="0.25">
      <c r="A16" s="6" t="s">
        <v>7</v>
      </c>
      <c r="B16" s="550">
        <f t="shared" si="0"/>
        <v>7227.0869999999995</v>
      </c>
      <c r="C16" s="711">
        <f t="shared" si="1"/>
        <v>73564.995999999999</v>
      </c>
      <c r="D16" s="6"/>
      <c r="E16" s="550">
        <v>15933.5</v>
      </c>
      <c r="F16" s="501">
        <v>13816.582999999999</v>
      </c>
      <c r="G16" s="664">
        <f>Corporate!G14+'5.11 Tactical'!I21+'Arnold Magnetic'!J21+Rimports!J22+'Velocity Outdoor'!J21+'Altor Solutions'!J22+'BOA Technology'!J21+PrimaLoft!J21+THP!J21</f>
        <v>13650.503000000001</v>
      </c>
      <c r="H16" s="36"/>
      <c r="I16" s="550">
        <v>18863</v>
      </c>
      <c r="J16" s="501">
        <v>19035.499</v>
      </c>
      <c r="K16" s="408">
        <v>16213.497000000001</v>
      </c>
      <c r="L16" s="501">
        <v>-36173.498999999996</v>
      </c>
      <c r="M16" s="306">
        <v>17937.496999999999</v>
      </c>
      <c r="N16" s="39"/>
      <c r="O16" s="430">
        <v>17942</v>
      </c>
      <c r="P16" s="408">
        <v>18739</v>
      </c>
      <c r="Q16" s="408">
        <v>18633</v>
      </c>
      <c r="R16" s="408">
        <v>19453</v>
      </c>
      <c r="S16" s="306">
        <v>74767</v>
      </c>
      <c r="T16" s="39"/>
      <c r="U16" s="430">
        <v>16145</v>
      </c>
      <c r="V16" s="408">
        <v>16670</v>
      </c>
      <c r="W16" s="408">
        <v>18346</v>
      </c>
      <c r="X16" s="408">
        <v>16784</v>
      </c>
      <c r="Y16" s="306">
        <v>67945</v>
      </c>
      <c r="Z16" s="39"/>
      <c r="AA16" s="430">
        <v>14186</v>
      </c>
      <c r="AB16" s="408">
        <v>14651</v>
      </c>
      <c r="AC16" s="408">
        <v>16342</v>
      </c>
      <c r="AD16" s="408">
        <v>16925</v>
      </c>
      <c r="AE16" s="306">
        <v>62104</v>
      </c>
      <c r="AF16" s="39"/>
    </row>
    <row r="17" spans="1:77" x14ac:dyDescent="0.25">
      <c r="A17" s="6" t="s">
        <v>8</v>
      </c>
      <c r="B17" s="550">
        <f t="shared" si="0"/>
        <v>91616.31299999998</v>
      </c>
      <c r="C17" s="711">
        <f t="shared" si="1"/>
        <v>93221.198999999993</v>
      </c>
      <c r="D17" s="6"/>
      <c r="E17" s="550">
        <v>22843.591999999997</v>
      </c>
      <c r="F17" s="501">
        <v>22686.288999999997</v>
      </c>
      <c r="G17" s="664">
        <f>Corporate!G15+'5.11 Tactical'!I22+'Arnold Magnetic'!J22+Rimports!J23+'Velocity Outdoor'!J22+'Altor Solutions'!J23+'BOA Technology'!J22+PrimaLoft!J22+THP!J22</f>
        <v>22652.608999999997</v>
      </c>
      <c r="H17" s="36"/>
      <c r="I17" s="550">
        <v>23350.735999999997</v>
      </c>
      <c r="J17" s="501">
        <v>23117.449000000001</v>
      </c>
      <c r="K17" s="408">
        <v>23254.254000000001</v>
      </c>
      <c r="L17" s="501">
        <v>23433.822999999989</v>
      </c>
      <c r="M17" s="306">
        <v>93156.261999999988</v>
      </c>
      <c r="N17" s="39"/>
      <c r="O17" s="430">
        <v>23210.767</v>
      </c>
      <c r="P17" s="408">
        <v>24384.766</v>
      </c>
      <c r="Q17" s="408">
        <v>23721.468999999997</v>
      </c>
      <c r="R17" s="408">
        <v>23498.759999999995</v>
      </c>
      <c r="S17" s="306">
        <v>94816.762000000002</v>
      </c>
      <c r="T17" s="39"/>
      <c r="U17" s="430">
        <v>20902.277000000002</v>
      </c>
      <c r="V17" s="408">
        <v>20905.274999999994</v>
      </c>
      <c r="W17" s="408">
        <v>20885.277000000002</v>
      </c>
      <c r="X17" s="408">
        <v>20882.464000000007</v>
      </c>
      <c r="Y17" s="306">
        <v>83574.293000000005</v>
      </c>
      <c r="Z17" s="39"/>
      <c r="AA17" s="430">
        <v>15951.65</v>
      </c>
      <c r="AB17" s="408">
        <v>15676.849</v>
      </c>
      <c r="AC17" s="408">
        <v>19171.501</v>
      </c>
      <c r="AD17" s="408">
        <v>21852.599000000002</v>
      </c>
      <c r="AE17" s="306">
        <v>72652.599000000002</v>
      </c>
      <c r="AF17" s="39"/>
    </row>
    <row r="18" spans="1:77" s="159" customFormat="1" x14ac:dyDescent="0.25">
      <c r="A18" s="6" t="s">
        <v>9</v>
      </c>
      <c r="B18" s="599">
        <f t="shared" si="0"/>
        <v>20500</v>
      </c>
      <c r="C18" s="712">
        <f t="shared" si="1"/>
        <v>31514.762999999999</v>
      </c>
      <c r="D18" s="35"/>
      <c r="E18" s="599">
        <v>20500</v>
      </c>
      <c r="F18" s="581">
        <v>0</v>
      </c>
      <c r="G18" s="665">
        <f>Corporate!G16+'5.11 Tactical'!I23+'Arnold Magnetic'!J23+Rimports!J24+'Velocity Outdoor'!J23+'Altor Solutions'!J24+'BOA Technology'!J23+PrimaLoft!J23+THP!J23</f>
        <v>0</v>
      </c>
      <c r="H18" s="187"/>
      <c r="I18" s="599">
        <v>0</v>
      </c>
      <c r="J18" s="581">
        <v>31514.762999999999</v>
      </c>
      <c r="K18" s="919">
        <v>0</v>
      </c>
      <c r="L18" s="581">
        <v>0</v>
      </c>
      <c r="M18" s="920">
        <v>31514.762999999999</v>
      </c>
      <c r="N18" s="39"/>
      <c r="O18" s="921">
        <v>8182</v>
      </c>
      <c r="P18" s="919">
        <v>0</v>
      </c>
      <c r="Q18" s="919">
        <v>0</v>
      </c>
      <c r="R18" s="919">
        <v>0</v>
      </c>
      <c r="S18" s="920">
        <v>8182</v>
      </c>
      <c r="T18" s="39"/>
      <c r="U18" s="921">
        <v>0</v>
      </c>
      <c r="V18" s="919">
        <v>0</v>
      </c>
      <c r="W18" s="919">
        <v>32568</v>
      </c>
      <c r="X18" s="919">
        <v>58029.198999999993</v>
      </c>
      <c r="Y18" s="920">
        <v>90597.198999999993</v>
      </c>
      <c r="Z18" s="39"/>
      <c r="AA18" s="921">
        <v>2879.1640000000002</v>
      </c>
      <c r="AB18" s="919">
        <v>0</v>
      </c>
      <c r="AC18" s="919">
        <v>0</v>
      </c>
      <c r="AD18" s="919">
        <v>25722.972999999998</v>
      </c>
      <c r="AE18" s="920">
        <v>28602.136999999999</v>
      </c>
      <c r="AF18" s="39"/>
    </row>
    <row r="19" spans="1:77" s="159" customFormat="1" ht="17.25" x14ac:dyDescent="0.4">
      <c r="A19" s="6" t="s">
        <v>246</v>
      </c>
      <c r="B19" s="578">
        <f t="shared" si="0"/>
        <v>-10234</v>
      </c>
      <c r="C19" s="713">
        <f t="shared" si="1"/>
        <v>0</v>
      </c>
      <c r="D19" s="35"/>
      <c r="E19" s="578">
        <v>-10383</v>
      </c>
      <c r="F19" s="579">
        <v>149</v>
      </c>
      <c r="G19" s="666">
        <f>Corporate!G17+'Altor Solutions'!J25</f>
        <v>0</v>
      </c>
      <c r="H19" s="187"/>
      <c r="I19" s="578">
        <v>0</v>
      </c>
      <c r="J19" s="579">
        <v>0</v>
      </c>
      <c r="K19" s="616">
        <v>0</v>
      </c>
      <c r="L19" s="579">
        <v>0</v>
      </c>
      <c r="M19" s="617">
        <v>0</v>
      </c>
      <c r="N19" s="39"/>
      <c r="O19" s="615">
        <v>0</v>
      </c>
      <c r="P19" s="616">
        <v>0</v>
      </c>
      <c r="Q19" s="616">
        <v>0</v>
      </c>
      <c r="R19" s="616">
        <v>0</v>
      </c>
      <c r="S19" s="617">
        <v>0</v>
      </c>
      <c r="T19" s="39"/>
      <c r="U19" s="615">
        <v>0</v>
      </c>
      <c r="V19" s="616">
        <v>0</v>
      </c>
      <c r="W19" s="616">
        <v>0</v>
      </c>
      <c r="X19" s="616">
        <v>0</v>
      </c>
      <c r="Y19" s="617">
        <v>0</v>
      </c>
      <c r="Z19" s="39"/>
      <c r="AA19" s="615">
        <v>0</v>
      </c>
      <c r="AB19" s="616">
        <v>0</v>
      </c>
      <c r="AC19" s="616">
        <v>0</v>
      </c>
      <c r="AD19" s="616">
        <v>0</v>
      </c>
      <c r="AE19" s="617">
        <v>0</v>
      </c>
      <c r="AF19" s="39"/>
    </row>
    <row r="20" spans="1:77" s="14" customFormat="1" x14ac:dyDescent="0.25">
      <c r="A20" s="12" t="s">
        <v>10</v>
      </c>
      <c r="B20" s="597">
        <f>B14-SUM(B15:B19)</f>
        <v>115245.92999999993</v>
      </c>
      <c r="C20" s="709">
        <f>C14-SUM(C15:C19)</f>
        <v>-53424.658660000074</v>
      </c>
      <c r="D20" s="26"/>
      <c r="E20" s="597">
        <v>8453.2850000000071</v>
      </c>
      <c r="F20" s="558">
        <v>28974.207999999977</v>
      </c>
      <c r="G20" s="662">
        <f>G14-SUM(G15:G19)-1</f>
        <v>31844.515999999945</v>
      </c>
      <c r="H20" s="39"/>
      <c r="I20" s="597">
        <v>3441.206000000011</v>
      </c>
      <c r="J20" s="558">
        <v>-27237.55966000001</v>
      </c>
      <c r="K20" s="403">
        <v>-11067.399999999989</v>
      </c>
      <c r="L20" s="558">
        <v>45973.920999999973</v>
      </c>
      <c r="M20" s="304">
        <v>11110.167339999956</v>
      </c>
      <c r="N20" s="39"/>
      <c r="O20" s="394">
        <v>-12106.925999999999</v>
      </c>
      <c r="P20" s="403">
        <v>7479.7439999999988</v>
      </c>
      <c r="Q20" s="403">
        <v>8320.2570000000014</v>
      </c>
      <c r="R20" s="403">
        <v>-18560.905000000006</v>
      </c>
      <c r="S20" s="304">
        <v>-14867.829999999994</v>
      </c>
      <c r="T20" s="39"/>
      <c r="U20" s="394">
        <v>4917.9920000000002</v>
      </c>
      <c r="V20" s="403">
        <v>8570.5130000000008</v>
      </c>
      <c r="W20" s="403">
        <v>-24927.937999999998</v>
      </c>
      <c r="X20" s="403">
        <v>-57969.976000000002</v>
      </c>
      <c r="Y20" s="304">
        <v>-69409.409</v>
      </c>
      <c r="Z20" s="39"/>
      <c r="AA20" s="394">
        <v>16382.917999999998</v>
      </c>
      <c r="AB20" s="403">
        <v>32223.323459999992</v>
      </c>
      <c r="AC20" s="403">
        <v>17984.294540000003</v>
      </c>
      <c r="AD20" s="403">
        <v>-22146.182999999997</v>
      </c>
      <c r="AE20" s="304">
        <v>44444.352999999996</v>
      </c>
      <c r="AF20" s="39"/>
    </row>
    <row r="21" spans="1:77" s="14" customFormat="1" x14ac:dyDescent="0.25">
      <c r="A21" s="12"/>
      <c r="B21" s="597"/>
      <c r="C21" s="709"/>
      <c r="D21" s="26"/>
      <c r="E21" s="597"/>
      <c r="F21" s="558"/>
      <c r="G21" s="662"/>
      <c r="H21" s="39"/>
      <c r="I21" s="597"/>
      <c r="J21" s="558"/>
      <c r="K21" s="403"/>
      <c r="L21" s="558"/>
      <c r="M21" s="304"/>
      <c r="N21" s="39"/>
      <c r="O21" s="394"/>
      <c r="P21" s="403"/>
      <c r="Q21" s="403"/>
      <c r="R21" s="403"/>
      <c r="S21" s="304"/>
      <c r="T21" s="39"/>
      <c r="U21" s="394"/>
      <c r="V21" s="403"/>
      <c r="W21" s="403"/>
      <c r="X21" s="403"/>
      <c r="Y21" s="304"/>
      <c r="Z21" s="39"/>
      <c r="AA21" s="394"/>
      <c r="AB21" s="403"/>
      <c r="AC21" s="403"/>
      <c r="AD21" s="403"/>
      <c r="AE21" s="304"/>
      <c r="AF21" s="39"/>
    </row>
    <row r="22" spans="1:77" x14ac:dyDescent="0.25">
      <c r="A22" s="6" t="s">
        <v>12</v>
      </c>
      <c r="B22" s="550">
        <f t="shared" ref="B22:B29" si="2">SUM(E22:G22,L22)</f>
        <v>111760.48300000005</v>
      </c>
      <c r="C22" s="711">
        <f t="shared" ref="C22:C29" si="3">SUM(I22:K22,R22)</f>
        <v>172987.37699999998</v>
      </c>
      <c r="D22" s="6"/>
      <c r="E22" s="550">
        <v>27494.572</v>
      </c>
      <c r="F22" s="501">
        <v>23895.232</v>
      </c>
      <c r="G22" s="664">
        <f>Corporate!G19+'5.11 Tactical'!I26+'Arnold Magnetic'!J26+Rimports!J27+'Velocity Outdoor'!J26+'Altor Solutions'!J28+'BOA Technology'!J26+PrimaLoft!J26+THP!J26</f>
        <v>21768.735000000004</v>
      </c>
      <c r="H22" s="36"/>
      <c r="I22" s="550">
        <v>35850.575999999994</v>
      </c>
      <c r="J22" s="501">
        <v>34096.235000000001</v>
      </c>
      <c r="K22" s="408">
        <v>66721.159999999989</v>
      </c>
      <c r="L22" s="501">
        <v>38601.944000000047</v>
      </c>
      <c r="M22" s="306">
        <v>175269.91500000004</v>
      </c>
      <c r="N22" s="39"/>
      <c r="O22" s="430">
        <v>25267</v>
      </c>
      <c r="P22" s="408">
        <v>29596</v>
      </c>
      <c r="Q22" s="408">
        <v>31620</v>
      </c>
      <c r="R22" s="408">
        <v>36319.406000000003</v>
      </c>
      <c r="S22" s="306">
        <v>122802.406</v>
      </c>
      <c r="T22" s="39"/>
      <c r="U22" s="430">
        <v>26963</v>
      </c>
      <c r="V22" s="408">
        <v>27717</v>
      </c>
      <c r="W22" s="408">
        <v>28851</v>
      </c>
      <c r="X22" s="408">
        <v>26361.235000000015</v>
      </c>
      <c r="Y22" s="306">
        <v>109892.23500000002</v>
      </c>
      <c r="Z22" s="39"/>
      <c r="AA22" s="430">
        <v>17863.814999999999</v>
      </c>
      <c r="AB22" s="408">
        <v>17831.344000000001</v>
      </c>
      <c r="AC22" s="408">
        <v>23237.101999999999</v>
      </c>
      <c r="AD22" s="408">
        <v>26326.245999999999</v>
      </c>
      <c r="AE22" s="510">
        <v>85258.506999999998</v>
      </c>
      <c r="AF22" s="39"/>
    </row>
    <row r="23" spans="1:77" x14ac:dyDescent="0.25">
      <c r="A23" s="6" t="s">
        <v>235</v>
      </c>
      <c r="B23" s="550">
        <f t="shared" si="2"/>
        <v>6934.6</v>
      </c>
      <c r="C23" s="711">
        <f t="shared" si="3"/>
        <v>3925.529</v>
      </c>
      <c r="D23" s="6"/>
      <c r="E23" s="550">
        <v>2047.1849999999999</v>
      </c>
      <c r="F23" s="501">
        <v>2046.8150000000001</v>
      </c>
      <c r="G23" s="664">
        <f>Corporate!G21</f>
        <v>1710.913</v>
      </c>
      <c r="H23" s="36"/>
      <c r="I23" s="550">
        <v>1124.5150000000001</v>
      </c>
      <c r="J23" s="501">
        <v>970.63699999999994</v>
      </c>
      <c r="K23" s="501">
        <v>825.76099999999997</v>
      </c>
      <c r="L23" s="501">
        <v>1129.6869999999999</v>
      </c>
      <c r="M23" s="510">
        <v>4051.6</v>
      </c>
      <c r="N23" s="39"/>
      <c r="O23" s="430">
        <v>1004.616</v>
      </c>
      <c r="P23" s="408">
        <v>1003.616</v>
      </c>
      <c r="Q23" s="408">
        <v>1004.616</v>
      </c>
      <c r="R23" s="408">
        <v>1004.616</v>
      </c>
      <c r="S23" s="306">
        <v>4018.4639999999999</v>
      </c>
      <c r="T23" s="39"/>
      <c r="U23" s="430">
        <v>1004.616</v>
      </c>
      <c r="V23" s="408">
        <v>1023.6199999999999</v>
      </c>
      <c r="W23" s="408">
        <v>1004.616</v>
      </c>
      <c r="X23" s="408">
        <v>1004.616</v>
      </c>
      <c r="Y23" s="306">
        <v>4038.4679999999998</v>
      </c>
      <c r="Z23" s="39"/>
      <c r="AA23" s="430">
        <v>865.65899999999999</v>
      </c>
      <c r="AB23" s="408">
        <v>865.65899999999999</v>
      </c>
      <c r="AC23" s="408">
        <v>1003.706</v>
      </c>
      <c r="AD23" s="408">
        <v>1004.616</v>
      </c>
      <c r="AE23" s="306">
        <v>3739.64</v>
      </c>
      <c r="AF23" s="39"/>
    </row>
    <row r="24" spans="1:77" x14ac:dyDescent="0.25">
      <c r="A24" s="6" t="s">
        <v>239</v>
      </c>
      <c r="B24" s="550">
        <f t="shared" si="2"/>
        <v>1038</v>
      </c>
      <c r="C24" s="711">
        <f t="shared" si="3"/>
        <v>2826.6439999999998</v>
      </c>
      <c r="D24" s="6"/>
      <c r="E24" s="550">
        <v>0</v>
      </c>
      <c r="F24" s="501">
        <v>0</v>
      </c>
      <c r="G24" s="664">
        <f>Corporate!G22</f>
        <v>1038</v>
      </c>
      <c r="H24" s="36"/>
      <c r="I24" s="550">
        <v>0</v>
      </c>
      <c r="J24" s="501">
        <v>2826.6439999999998</v>
      </c>
      <c r="K24" s="501">
        <v>0</v>
      </c>
      <c r="L24" s="501">
        <v>0</v>
      </c>
      <c r="M24" s="510">
        <v>2826.6439999999998</v>
      </c>
      <c r="N24" s="39"/>
      <c r="O24" s="430">
        <v>0</v>
      </c>
      <c r="P24" s="408">
        <v>0</v>
      </c>
      <c r="Q24" s="408">
        <v>0</v>
      </c>
      <c r="R24" s="408">
        <v>0</v>
      </c>
      <c r="S24" s="306">
        <v>0</v>
      </c>
      <c r="T24" s="39"/>
      <c r="U24" s="430">
        <v>0</v>
      </c>
      <c r="V24" s="408">
        <v>0</v>
      </c>
      <c r="W24" s="408">
        <v>0</v>
      </c>
      <c r="X24" s="408">
        <v>0</v>
      </c>
      <c r="Y24" s="306">
        <v>0</v>
      </c>
      <c r="Z24" s="39"/>
      <c r="AA24" s="430">
        <v>0</v>
      </c>
      <c r="AB24" s="408">
        <v>0</v>
      </c>
      <c r="AC24" s="408">
        <v>534</v>
      </c>
      <c r="AD24" s="408">
        <v>0</v>
      </c>
      <c r="AE24" s="306">
        <v>534</v>
      </c>
      <c r="AF24" s="39"/>
    </row>
    <row r="25" spans="1:77" x14ac:dyDescent="0.25">
      <c r="A25" s="6" t="s">
        <v>244</v>
      </c>
      <c r="B25" s="550">
        <f t="shared" si="2"/>
        <v>-178004</v>
      </c>
      <c r="C25" s="711">
        <f t="shared" si="3"/>
        <v>0</v>
      </c>
      <c r="D25" s="6"/>
      <c r="E25" s="550">
        <v>0</v>
      </c>
      <c r="F25" s="501">
        <v>-182342</v>
      </c>
      <c r="G25" s="664">
        <f>Corporate!G25</f>
        <v>4338</v>
      </c>
      <c r="H25" s="36"/>
      <c r="I25" s="550">
        <v>0</v>
      </c>
      <c r="J25" s="501">
        <v>0</v>
      </c>
      <c r="K25" s="501">
        <v>0</v>
      </c>
      <c r="L25" s="501">
        <v>0</v>
      </c>
      <c r="M25" s="510">
        <v>0</v>
      </c>
      <c r="N25" s="39"/>
      <c r="O25" s="430"/>
      <c r="P25" s="408">
        <v>24606</v>
      </c>
      <c r="Q25" s="408">
        <v>-388</v>
      </c>
      <c r="R25" s="408">
        <v>0</v>
      </c>
      <c r="S25" s="306">
        <v>24218</v>
      </c>
      <c r="T25" s="39"/>
      <c r="U25" s="430">
        <v>0</v>
      </c>
      <c r="V25" s="408">
        <v>0</v>
      </c>
      <c r="W25" s="408">
        <v>0</v>
      </c>
      <c r="X25" s="408">
        <v>0</v>
      </c>
      <c r="Y25" s="306">
        <v>0</v>
      </c>
      <c r="Z25" s="39"/>
      <c r="AA25" s="430">
        <v>0</v>
      </c>
      <c r="AB25" s="408">
        <v>0</v>
      </c>
      <c r="AC25" s="408">
        <v>0</v>
      </c>
      <c r="AD25" s="408">
        <v>0</v>
      </c>
      <c r="AE25" s="306">
        <v>0</v>
      </c>
      <c r="AF25" s="39"/>
    </row>
    <row r="26" spans="1:77" x14ac:dyDescent="0.25">
      <c r="A26" s="6" t="s">
        <v>236</v>
      </c>
      <c r="B26" s="550">
        <f t="shared" si="2"/>
        <v>61088.926000000007</v>
      </c>
      <c r="C26" s="711">
        <f t="shared" si="3"/>
        <v>31761.452339999993</v>
      </c>
      <c r="D26" s="6"/>
      <c r="E26" s="550">
        <v>2678.0560000000005</v>
      </c>
      <c r="F26" s="501">
        <v>58120.793000000005</v>
      </c>
      <c r="G26" s="664">
        <f>Corporate!G26+Corporate!G23+'5.11 Tactical'!I25+'Arnold Magnetic'!J25+Rimports!J26+'Velocity Outdoor'!J25+'Altor Solutions'!J27+'BOA Technology'!J25+PrimaLoft!J25+THP!J25</f>
        <v>-63.511000000000003</v>
      </c>
      <c r="H26" s="36"/>
      <c r="I26" s="550">
        <v>13680.803543474998</v>
      </c>
      <c r="J26" s="501">
        <v>-1712.782203474997</v>
      </c>
      <c r="K26" s="501">
        <v>2342.5470000000005</v>
      </c>
      <c r="L26" s="501">
        <v>353.58799999999974</v>
      </c>
      <c r="M26" s="306">
        <v>14664.156340000001</v>
      </c>
      <c r="N26" s="39"/>
      <c r="O26" s="550">
        <v>47439.497000000003</v>
      </c>
      <c r="P26" s="501">
        <v>40641.550000000003</v>
      </c>
      <c r="Q26" s="501">
        <v>37768.711000000003</v>
      </c>
      <c r="R26" s="501">
        <v>17450.883999999991</v>
      </c>
      <c r="S26" s="510">
        <v>143303.96299999999</v>
      </c>
      <c r="T26" s="39"/>
      <c r="U26" s="430">
        <v>14287.782999999999</v>
      </c>
      <c r="V26" s="408">
        <v>18213.416000000001</v>
      </c>
      <c r="W26" s="408">
        <v>35113.44400000001</v>
      </c>
      <c r="X26" s="408">
        <v>15500.314999999988</v>
      </c>
      <c r="Y26" s="306">
        <v>83113.957999999999</v>
      </c>
      <c r="Z26" s="39"/>
      <c r="AA26" s="430">
        <v>23401.955829999999</v>
      </c>
      <c r="AB26" s="408">
        <v>10803.907949999993</v>
      </c>
      <c r="AC26" s="408">
        <v>14262.053630000009</v>
      </c>
      <c r="AD26" s="408">
        <v>20378.803999999996</v>
      </c>
      <c r="AE26" s="510">
        <v>68846.721409999998</v>
      </c>
      <c r="AF26" s="39"/>
    </row>
    <row r="27" spans="1:77" x14ac:dyDescent="0.25">
      <c r="A27" s="6" t="s">
        <v>13</v>
      </c>
      <c r="B27" s="550">
        <f t="shared" si="2"/>
        <v>-2.0008883439004421E-11</v>
      </c>
      <c r="C27" s="711">
        <f t="shared" si="3"/>
        <v>-4.0927261579781771E-12</v>
      </c>
      <c r="D27" s="6"/>
      <c r="E27" s="550">
        <v>0</v>
      </c>
      <c r="F27" s="501">
        <v>0</v>
      </c>
      <c r="G27" s="664">
        <f>Corporate!G20+'5.11 Tactical'!I27+'Arnold Magnetic'!J27+Rimports!J28+'Velocity Outdoor'!J27+'Altor Solutions'!J29+'BOA Technology'!J27+PrimaLoft!J27+THP!J27</f>
        <v>-1.8189894035458565E-12</v>
      </c>
      <c r="H27" s="36"/>
      <c r="I27" s="550">
        <v>-4.5474735088646412E-12</v>
      </c>
      <c r="J27" s="501">
        <v>5.9117155615240335E-12</v>
      </c>
      <c r="K27" s="408">
        <v>-5.4569682106375694E-12</v>
      </c>
      <c r="L27" s="501">
        <v>-1.8189894035458565E-11</v>
      </c>
      <c r="M27" s="306">
        <v>-2.5465851649641991E-11</v>
      </c>
      <c r="N27" s="39"/>
      <c r="O27" s="430">
        <v>0</v>
      </c>
      <c r="P27" s="408">
        <v>0</v>
      </c>
      <c r="Q27" s="501">
        <v>0</v>
      </c>
      <c r="R27" s="408">
        <v>0</v>
      </c>
      <c r="S27" s="510">
        <v>0</v>
      </c>
      <c r="T27" s="39"/>
      <c r="U27" s="430">
        <v>0</v>
      </c>
      <c r="V27" s="408">
        <v>0</v>
      </c>
      <c r="W27" s="408">
        <v>0</v>
      </c>
      <c r="X27" s="408">
        <v>-0.18299999998998828</v>
      </c>
      <c r="Y27" s="306">
        <v>-0.18299999998998828</v>
      </c>
      <c r="Z27" s="39"/>
      <c r="AA27" s="430">
        <v>0</v>
      </c>
      <c r="AB27" s="408">
        <v>-0.35599999999976717</v>
      </c>
      <c r="AC27" s="408">
        <v>0.35599999999976717</v>
      </c>
      <c r="AD27" s="408">
        <v>0</v>
      </c>
      <c r="AE27" s="306">
        <v>0</v>
      </c>
      <c r="AF27" s="39"/>
    </row>
    <row r="28" spans="1:77" x14ac:dyDescent="0.25">
      <c r="A28" s="6" t="s">
        <v>14</v>
      </c>
      <c r="B28" s="550">
        <f t="shared" si="2"/>
        <v>5699.3339999999989</v>
      </c>
      <c r="C28" s="711">
        <f t="shared" si="3"/>
        <v>22796.754000000001</v>
      </c>
      <c r="D28" s="6"/>
      <c r="E28" s="550">
        <v>7063.8680000000004</v>
      </c>
      <c r="F28" s="501">
        <f>39919.406+5460</f>
        <v>45379.406000000003</v>
      </c>
      <c r="G28" s="664">
        <f>Corporate!G24+'5.11 Tactical'!I28+'Arnold Magnetic'!J28+Rimports!J29+'Velocity Outdoor'!J28+'Altor Solutions'!J30+'BOA Technology'!J28+PrimaLoft!J28+THP!J28</f>
        <v>-20140.432000000008</v>
      </c>
      <c r="H28" s="36"/>
      <c r="I28" s="550">
        <v>2538.4569999999999</v>
      </c>
      <c r="J28" s="501">
        <v>17358.109</v>
      </c>
      <c r="K28" s="408">
        <v>5763.188000000001</v>
      </c>
      <c r="L28" s="501">
        <v>-26603.507999999998</v>
      </c>
      <c r="M28" s="306">
        <v>-944.75399999999888</v>
      </c>
      <c r="N28" s="39"/>
      <c r="O28" s="430">
        <v>3110</v>
      </c>
      <c r="P28" s="408">
        <v>15593</v>
      </c>
      <c r="Q28" s="501">
        <v>2772</v>
      </c>
      <c r="R28" s="408">
        <v>-2863</v>
      </c>
      <c r="S28" s="510">
        <v>18612</v>
      </c>
      <c r="T28" s="39"/>
      <c r="U28" s="430">
        <v>4088</v>
      </c>
      <c r="V28" s="408">
        <v>1775</v>
      </c>
      <c r="W28" s="408">
        <v>300</v>
      </c>
      <c r="X28" s="408">
        <v>2034.5789999999979</v>
      </c>
      <c r="Y28" s="306">
        <v>8197.5789999999979</v>
      </c>
      <c r="Z28" s="39"/>
      <c r="AA28" s="430">
        <v>5193.1509999999998</v>
      </c>
      <c r="AB28" s="408">
        <v>5413.875</v>
      </c>
      <c r="AC28" s="408">
        <v>18838.046999999999</v>
      </c>
      <c r="AD28" s="408">
        <v>47.466000000000349</v>
      </c>
      <c r="AE28" s="306">
        <v>29492.538999999997</v>
      </c>
      <c r="AF28" s="39"/>
    </row>
    <row r="29" spans="1:77" s="6" customFormat="1" ht="17.25" x14ac:dyDescent="0.4">
      <c r="A29" s="6" t="s">
        <v>232</v>
      </c>
      <c r="B29" s="578">
        <f t="shared" si="2"/>
        <v>111876.30899999999</v>
      </c>
      <c r="C29" s="713">
        <f t="shared" si="3"/>
        <v>0</v>
      </c>
      <c r="E29" s="578">
        <v>0</v>
      </c>
      <c r="F29" s="579">
        <v>0</v>
      </c>
      <c r="G29" s="666">
        <f>0</f>
        <v>0</v>
      </c>
      <c r="H29" s="36"/>
      <c r="I29" s="578">
        <v>0</v>
      </c>
      <c r="J29" s="579">
        <v>0</v>
      </c>
      <c r="K29" s="616">
        <v>0</v>
      </c>
      <c r="L29" s="579">
        <v>111876.30899999999</v>
      </c>
      <c r="M29" s="617">
        <v>111876.30899999999</v>
      </c>
      <c r="N29" s="39"/>
      <c r="O29" s="615">
        <v>0</v>
      </c>
      <c r="P29" s="616">
        <v>0</v>
      </c>
      <c r="Q29" s="579">
        <v>0</v>
      </c>
      <c r="R29" s="616">
        <v>0</v>
      </c>
      <c r="S29" s="585">
        <v>0</v>
      </c>
      <c r="T29" s="39"/>
      <c r="U29" s="615">
        <v>0</v>
      </c>
      <c r="V29" s="616">
        <v>0</v>
      </c>
      <c r="W29" s="616">
        <v>0</v>
      </c>
      <c r="X29" s="616">
        <v>0</v>
      </c>
      <c r="Y29" s="617">
        <v>0</v>
      </c>
      <c r="Z29" s="39"/>
      <c r="AA29" s="615">
        <v>0</v>
      </c>
      <c r="AB29" s="616">
        <v>0</v>
      </c>
      <c r="AC29" s="616">
        <v>0</v>
      </c>
      <c r="AD29" s="616">
        <v>0</v>
      </c>
      <c r="AE29" s="617">
        <v>0</v>
      </c>
      <c r="AF29" s="39"/>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row>
    <row r="30" spans="1:77" s="14" customFormat="1" x14ac:dyDescent="0.25">
      <c r="A30" s="12" t="s">
        <v>169</v>
      </c>
      <c r="B30" s="597">
        <f>B20-SUM(B22:B29)</f>
        <v>-5147.7220000000962</v>
      </c>
      <c r="C30" s="709">
        <f>C20-SUM(C22:C29)</f>
        <v>-287722.41500000004</v>
      </c>
      <c r="D30" s="12"/>
      <c r="E30" s="597">
        <v>-30831.395999999993</v>
      </c>
      <c r="F30" s="558">
        <f>87333.962-5460</f>
        <v>81873.962</v>
      </c>
      <c r="G30" s="662">
        <f>G20-SUM(G22:G29)</f>
        <v>23192.810999999951</v>
      </c>
      <c r="H30" s="39"/>
      <c r="I30" s="597">
        <v>-49754.145543474981</v>
      </c>
      <c r="J30" s="558">
        <v>-80776.402456525029</v>
      </c>
      <c r="K30" s="403">
        <v>-86720.055999999997</v>
      </c>
      <c r="L30" s="558">
        <v>-79383.099000000075</v>
      </c>
      <c r="M30" s="304">
        <v>-296633.7030000001</v>
      </c>
      <c r="N30" s="39"/>
      <c r="O30" s="597">
        <v>-88931.039000000004</v>
      </c>
      <c r="P30" s="558">
        <v>-103961.42199999999</v>
      </c>
      <c r="Q30" s="558">
        <v>-64457.07</v>
      </c>
      <c r="R30" s="403">
        <v>-70472.811000000016</v>
      </c>
      <c r="S30" s="562">
        <v>-327822.663</v>
      </c>
      <c r="T30" s="39"/>
      <c r="U30" s="394">
        <v>-41426.407000000007</v>
      </c>
      <c r="V30" s="403">
        <v>-40157.522999999986</v>
      </c>
      <c r="W30" s="403">
        <v>-90196.998000000021</v>
      </c>
      <c r="X30" s="403">
        <v>-102869.98100000003</v>
      </c>
      <c r="Y30" s="304">
        <v>-274650.90900000004</v>
      </c>
      <c r="Z30" s="39"/>
      <c r="AA30" s="394">
        <v>-30941.662830000001</v>
      </c>
      <c r="AB30" s="403">
        <v>-2691.0899499999941</v>
      </c>
      <c r="AC30" s="403">
        <v>-39889.986629999999</v>
      </c>
      <c r="AD30" s="403">
        <v>-69906.314999999988</v>
      </c>
      <c r="AE30" s="304">
        <v>-143429.05440999998</v>
      </c>
      <c r="AF30" s="39"/>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row>
    <row r="31" spans="1:77" s="14" customFormat="1" x14ac:dyDescent="0.25">
      <c r="A31" s="12"/>
      <c r="B31" s="597"/>
      <c r="C31" s="709"/>
      <c r="D31" s="12"/>
      <c r="E31" s="597"/>
      <c r="F31" s="558"/>
      <c r="G31" s="662"/>
      <c r="H31" s="39"/>
      <c r="I31" s="597"/>
      <c r="J31" s="558"/>
      <c r="K31" s="403"/>
      <c r="L31" s="558"/>
      <c r="M31" s="304"/>
      <c r="N31" s="39"/>
      <c r="O31" s="394"/>
      <c r="P31" s="403"/>
      <c r="Q31" s="403"/>
      <c r="R31" s="403"/>
      <c r="S31" s="304"/>
      <c r="T31" s="39"/>
      <c r="U31" s="394"/>
      <c r="V31" s="403"/>
      <c r="W31" s="403"/>
      <c r="X31" s="403"/>
      <c r="Y31" s="304"/>
      <c r="Z31" s="39"/>
      <c r="AA31" s="394"/>
      <c r="AB31" s="403"/>
      <c r="AC31" s="403"/>
      <c r="AD31" s="403"/>
      <c r="AE31" s="304"/>
      <c r="AF31" s="39"/>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row>
    <row r="32" spans="1:77" s="6" customFormat="1" x14ac:dyDescent="0.25">
      <c r="A32" s="6" t="s">
        <v>16</v>
      </c>
      <c r="B32" s="550">
        <f>SUM(E32:G32,L32)</f>
        <v>0</v>
      </c>
      <c r="C32" s="711">
        <f>SUM(I32:K32,R32)</f>
        <v>7006</v>
      </c>
      <c r="E32" s="550">
        <v>0</v>
      </c>
      <c r="F32" s="501"/>
      <c r="G32" s="664">
        <f>Corporate!G29</f>
        <v>0</v>
      </c>
      <c r="H32" s="36"/>
      <c r="I32" s="550">
        <v>0</v>
      </c>
      <c r="J32" s="501">
        <v>0</v>
      </c>
      <c r="K32" s="408">
        <v>0</v>
      </c>
      <c r="L32" s="501">
        <v>0</v>
      </c>
      <c r="M32" s="306">
        <v>0</v>
      </c>
      <c r="N32" s="39"/>
      <c r="O32" s="430">
        <v>-317</v>
      </c>
      <c r="P32" s="408">
        <v>-872</v>
      </c>
      <c r="Q32" s="501">
        <v>1088</v>
      </c>
      <c r="R32" s="408">
        <v>7006</v>
      </c>
      <c r="S32" s="306">
        <v>6905</v>
      </c>
      <c r="T32" s="39"/>
      <c r="U32" s="430">
        <v>-10939.348</v>
      </c>
      <c r="V32" s="408">
        <v>-5436.652</v>
      </c>
      <c r="W32" s="408">
        <v>-10858</v>
      </c>
      <c r="X32" s="408">
        <v>3026</v>
      </c>
      <c r="Y32" s="306">
        <v>-24208</v>
      </c>
      <c r="Z32" s="39"/>
      <c r="AA32" s="430">
        <v>-12380</v>
      </c>
      <c r="AB32" s="408">
        <v>-7476.3762800000004</v>
      </c>
      <c r="AC32" s="408">
        <v>-11159.569349999998</v>
      </c>
      <c r="AD32" s="408">
        <v>5184.9456299999983</v>
      </c>
      <c r="AE32" s="306">
        <v>-25831</v>
      </c>
      <c r="AF32" s="39"/>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row>
    <row r="33" spans="1:77" s="35" customFormat="1" ht="17.25" x14ac:dyDescent="0.4">
      <c r="A33" s="6" t="s">
        <v>238</v>
      </c>
      <c r="B33" s="551">
        <f>SUM(E33:G33,L33)</f>
        <v>-2652.2150000000001</v>
      </c>
      <c r="C33" s="714">
        <f>SUM(I33:K33,R33)</f>
        <v>-10938.137999999999</v>
      </c>
      <c r="E33" s="551">
        <v>-157.13</v>
      </c>
      <c r="F33" s="541">
        <v>-1479.87</v>
      </c>
      <c r="G33" s="667">
        <f>Corporate!G30</f>
        <v>-435.15300000000002</v>
      </c>
      <c r="H33" s="187"/>
      <c r="I33" s="551">
        <v>-44.045999999999999</v>
      </c>
      <c r="J33" s="541">
        <v>-2804.9879999999998</v>
      </c>
      <c r="K33" s="409">
        <v>522.89599999999996</v>
      </c>
      <c r="L33" s="541">
        <v>-580.06200000000001</v>
      </c>
      <c r="M33" s="307">
        <v>-2906.2</v>
      </c>
      <c r="N33" s="39"/>
      <c r="O33" s="615">
        <v>-3345</v>
      </c>
      <c r="P33" s="616">
        <v>0</v>
      </c>
      <c r="Q33" s="616">
        <v>0</v>
      </c>
      <c r="R33" s="616">
        <v>-8612</v>
      </c>
      <c r="S33" s="617">
        <v>-11957</v>
      </c>
      <c r="T33" s="39"/>
      <c r="U33" s="431">
        <v>-97989</v>
      </c>
      <c r="V33" s="409">
        <v>-4232</v>
      </c>
      <c r="W33" s="409">
        <v>-1274</v>
      </c>
      <c r="X33" s="409">
        <v>-179529.5</v>
      </c>
      <c r="Y33" s="307">
        <v>-283024.5</v>
      </c>
      <c r="Z33" s="39"/>
      <c r="AA33" s="431">
        <v>-5993</v>
      </c>
      <c r="AB33" s="409">
        <v>579</v>
      </c>
      <c r="AC33" s="409">
        <v>-1478.6710000000003</v>
      </c>
      <c r="AD33" s="409">
        <v>-2500.3289999999997</v>
      </c>
      <c r="AE33" s="307">
        <v>-9393</v>
      </c>
      <c r="AF33" s="39"/>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row>
    <row r="34" spans="1:77" s="14" customFormat="1" x14ac:dyDescent="0.25">
      <c r="A34" s="12" t="s">
        <v>240</v>
      </c>
      <c r="B34" s="594">
        <f>+B30-B32-B33</f>
        <v>-2495.507000000096</v>
      </c>
      <c r="C34" s="715">
        <f>+C30-C32-C33</f>
        <v>-283790.27700000006</v>
      </c>
      <c r="D34" s="12"/>
      <c r="E34" s="594">
        <v>-30674.265999999992</v>
      </c>
      <c r="F34" s="459">
        <f>88813.832-5460</f>
        <v>83353.831999999995</v>
      </c>
      <c r="G34" s="668">
        <f>+G30-G32-G33</f>
        <v>23627.963999999949</v>
      </c>
      <c r="H34" s="12"/>
      <c r="I34" s="594">
        <v>-49710.099543474978</v>
      </c>
      <c r="J34" s="459">
        <v>-77971.414456525032</v>
      </c>
      <c r="K34" s="367">
        <v>-87242.95199999999</v>
      </c>
      <c r="L34" s="459">
        <v>-78803.037000000069</v>
      </c>
      <c r="M34" s="21">
        <v>-293727.50300000008</v>
      </c>
      <c r="N34" s="39"/>
      <c r="O34" s="25">
        <v>-85269.039000000004</v>
      </c>
      <c r="P34" s="367">
        <v>-103089.42199999999</v>
      </c>
      <c r="Q34" s="367">
        <v>-65545.070000000007</v>
      </c>
      <c r="R34" s="367">
        <v>-68866.811000000016</v>
      </c>
      <c r="S34" s="21">
        <v>-322770.663</v>
      </c>
      <c r="T34" s="39"/>
      <c r="U34" s="25">
        <v>67503.940999999992</v>
      </c>
      <c r="V34" s="367">
        <v>-30488.870999999985</v>
      </c>
      <c r="W34" s="367">
        <v>-78064.998000000021</v>
      </c>
      <c r="X34" s="367">
        <v>73633.518999999971</v>
      </c>
      <c r="Y34" s="21">
        <v>32581.590999999957</v>
      </c>
      <c r="Z34" s="39"/>
      <c r="AA34" s="25">
        <v>-12568.662830000001</v>
      </c>
      <c r="AB34" s="367">
        <v>4206.2863300000063</v>
      </c>
      <c r="AC34" s="367">
        <v>-27251.746279999999</v>
      </c>
      <c r="AD34" s="367">
        <v>-72590.931629999992</v>
      </c>
      <c r="AE34" s="21">
        <v>-108205.05440999998</v>
      </c>
      <c r="AF34" s="39"/>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row>
    <row r="35" spans="1:77" s="14" customFormat="1" x14ac:dyDescent="0.25">
      <c r="A35" s="12"/>
      <c r="B35" s="597"/>
      <c r="C35" s="709"/>
      <c r="D35" s="12"/>
      <c r="E35" s="597"/>
      <c r="F35" s="558"/>
      <c r="G35" s="662"/>
      <c r="H35" s="39"/>
      <c r="I35" s="597"/>
      <c r="J35" s="558"/>
      <c r="K35" s="403"/>
      <c r="L35" s="558"/>
      <c r="M35" s="304"/>
      <c r="N35" s="39"/>
      <c r="O35" s="394"/>
      <c r="P35" s="403"/>
      <c r="Q35" s="403"/>
      <c r="R35" s="403"/>
      <c r="S35" s="304"/>
      <c r="T35" s="39"/>
      <c r="U35" s="394"/>
      <c r="V35" s="403"/>
      <c r="W35" s="403"/>
      <c r="X35" s="403"/>
      <c r="Y35" s="304"/>
      <c r="Z35" s="39"/>
      <c r="AA35" s="394"/>
      <c r="AB35" s="403"/>
      <c r="AC35" s="403"/>
      <c r="AD35" s="403"/>
      <c r="AE35" s="304"/>
      <c r="AF35" s="39"/>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row>
    <row r="36" spans="1:77" x14ac:dyDescent="0.25">
      <c r="A36" s="6" t="s">
        <v>242</v>
      </c>
      <c r="B36" s="550">
        <f>SUM(E36:G36,L36)</f>
        <v>-3178.6969999999974</v>
      </c>
      <c r="C36" s="711">
        <f>SUM(I36:K36,R36)</f>
        <v>-83245</v>
      </c>
      <c r="D36" s="6"/>
      <c r="E36" s="550">
        <v>85</v>
      </c>
      <c r="F36" s="501">
        <v>2265</v>
      </c>
      <c r="G36" s="664">
        <f>Corporate!G33</f>
        <v>2084.4160000000002</v>
      </c>
      <c r="H36" s="36"/>
      <c r="I36" s="550">
        <v>-19717</v>
      </c>
      <c r="J36" s="501">
        <v>-26755</v>
      </c>
      <c r="K36" s="408">
        <v>-13228</v>
      </c>
      <c r="L36" s="501">
        <v>-7613.1129999999976</v>
      </c>
      <c r="M36" s="306">
        <v>-67313.112999999998</v>
      </c>
      <c r="N36" s="39"/>
      <c r="O36" s="430">
        <v>-28756</v>
      </c>
      <c r="P36" s="408">
        <v>-29802</v>
      </c>
      <c r="Q36" s="408">
        <v>-28922</v>
      </c>
      <c r="R36" s="408">
        <v>-23545</v>
      </c>
      <c r="S36" s="306">
        <v>-111025</v>
      </c>
      <c r="T36" s="39"/>
      <c r="U36" s="430">
        <v>-12488</v>
      </c>
      <c r="V36" s="408">
        <v>-15672</v>
      </c>
      <c r="W36" s="408">
        <v>-24032</v>
      </c>
      <c r="X36" s="408">
        <v>-23569</v>
      </c>
      <c r="Y36" s="306">
        <v>-75761</v>
      </c>
      <c r="Z36" s="39"/>
      <c r="AA36" s="430">
        <v>-12312</v>
      </c>
      <c r="AB36" s="408">
        <v>-7212.0499999999993</v>
      </c>
      <c r="AC36" s="408">
        <v>-8530.7230000000018</v>
      </c>
      <c r="AD36" s="408">
        <v>-22184.974999999999</v>
      </c>
      <c r="AE36" s="306">
        <v>-50239.748</v>
      </c>
      <c r="AF36" s="39"/>
    </row>
    <row r="37" spans="1:77" s="6" customFormat="1" ht="17.25" x14ac:dyDescent="0.4">
      <c r="A37" s="6" t="s">
        <v>183</v>
      </c>
      <c r="B37" s="578">
        <f>SUM(E37:G37,L37)</f>
        <v>0</v>
      </c>
      <c r="C37" s="713">
        <f>SUM(I37:K37,R37)</f>
        <v>-1721</v>
      </c>
      <c r="E37" s="578">
        <v>0</v>
      </c>
      <c r="F37" s="579">
        <v>0</v>
      </c>
      <c r="G37" s="666">
        <f>Corporate!G34</f>
        <v>0</v>
      </c>
      <c r="H37" s="36"/>
      <c r="I37" s="578">
        <v>0</v>
      </c>
      <c r="J37" s="579">
        <v>0</v>
      </c>
      <c r="K37" s="616">
        <v>0</v>
      </c>
      <c r="L37" s="579">
        <v>0</v>
      </c>
      <c r="M37" s="617">
        <v>0</v>
      </c>
      <c r="N37" s="39"/>
      <c r="O37" s="615">
        <v>-336</v>
      </c>
      <c r="P37" s="616">
        <v>-235</v>
      </c>
      <c r="Q37" s="616">
        <v>-592</v>
      </c>
      <c r="R37" s="616">
        <v>-1721</v>
      </c>
      <c r="S37" s="617">
        <v>-2884</v>
      </c>
      <c r="T37" s="39"/>
      <c r="U37" s="615">
        <v>-194</v>
      </c>
      <c r="V37" s="616">
        <v>89</v>
      </c>
      <c r="W37" s="616">
        <v>625</v>
      </c>
      <c r="X37" s="616">
        <v>-824</v>
      </c>
      <c r="Y37" s="585">
        <v>-304</v>
      </c>
      <c r="Z37" s="39"/>
      <c r="AA37" s="615">
        <v>1320</v>
      </c>
      <c r="AB37" s="616">
        <v>1071</v>
      </c>
      <c r="AC37" s="616">
        <v>923</v>
      </c>
      <c r="AD37" s="616">
        <v>-2056</v>
      </c>
      <c r="AE37" s="617">
        <v>1258</v>
      </c>
      <c r="AF37" s="39"/>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row>
    <row r="38" spans="1:77" ht="15.75" thickBot="1" x14ac:dyDescent="0.3">
      <c r="A38" s="88" t="s">
        <v>241</v>
      </c>
      <c r="B38" s="594">
        <f>B34-SUM(B36:B37)</f>
        <v>683.18999999990137</v>
      </c>
      <c r="C38" s="716">
        <f>C34-SUM(C36:C37)</f>
        <v>-198824.27700000006</v>
      </c>
      <c r="D38" s="76"/>
      <c r="E38" s="594">
        <v>-30759.265999999992</v>
      </c>
      <c r="F38" s="459">
        <f>86548.832-5460</f>
        <v>81088.831999999995</v>
      </c>
      <c r="G38" s="668">
        <f>G34-SUM(G36:G37)</f>
        <v>21543.547999999948</v>
      </c>
      <c r="H38" s="12"/>
      <c r="I38" s="25">
        <v>-29993.099543474978</v>
      </c>
      <c r="J38" s="367">
        <v>-51216.414456525032</v>
      </c>
      <c r="K38" s="367">
        <v>-74014.95199999999</v>
      </c>
      <c r="L38" s="459">
        <v>-71188.924000000072</v>
      </c>
      <c r="M38" s="21">
        <v>-226415.39000000007</v>
      </c>
      <c r="N38" s="39"/>
      <c r="O38" s="25">
        <v>-56177.039000000004</v>
      </c>
      <c r="P38" s="367">
        <v>-73052.421999999991</v>
      </c>
      <c r="Q38" s="367">
        <v>-36031.070000000007</v>
      </c>
      <c r="R38" s="367">
        <v>-43600.811000000016</v>
      </c>
      <c r="S38" s="21">
        <v>-208861.663</v>
      </c>
      <c r="T38" s="39"/>
      <c r="U38" s="25">
        <v>80185.940999999992</v>
      </c>
      <c r="V38" s="367">
        <v>-14905.870999999985</v>
      </c>
      <c r="W38" s="367">
        <v>-54657.998000000021</v>
      </c>
      <c r="X38" s="367">
        <v>98026.518999999971</v>
      </c>
      <c r="Y38" s="21">
        <v>108646.59099999996</v>
      </c>
      <c r="Z38" s="39"/>
      <c r="AA38" s="25">
        <v>-1576.6628300000011</v>
      </c>
      <c r="AB38" s="367">
        <v>10347.336330000006</v>
      </c>
      <c r="AC38" s="367">
        <v>-19644.023279999998</v>
      </c>
      <c r="AD38" s="367">
        <v>-48349.956629999993</v>
      </c>
      <c r="AE38" s="21">
        <v>-59223.306409999983</v>
      </c>
      <c r="AF38" s="39"/>
    </row>
    <row r="39" spans="1:77" x14ac:dyDescent="0.25">
      <c r="A39" s="76"/>
      <c r="B39" s="705"/>
      <c r="C39" s="705"/>
      <c r="D39" s="76"/>
      <c r="E39" s="658"/>
      <c r="F39" s="896"/>
      <c r="G39" s="669"/>
      <c r="H39" s="115"/>
      <c r="I39" s="620"/>
      <c r="J39" s="621"/>
      <c r="K39" s="621"/>
      <c r="L39" s="621"/>
      <c r="M39" s="622"/>
      <c r="N39" s="115"/>
      <c r="O39" s="620"/>
      <c r="P39" s="621"/>
      <c r="Q39" s="621"/>
      <c r="R39" s="621"/>
      <c r="S39" s="622"/>
      <c r="T39" s="413"/>
      <c r="U39" s="620"/>
      <c r="V39" s="621"/>
      <c r="W39" s="621"/>
      <c r="X39" s="621"/>
      <c r="Y39" s="622"/>
      <c r="Z39" s="423"/>
      <c r="AA39" s="620"/>
      <c r="AB39" s="621"/>
      <c r="AC39" s="621"/>
      <c r="AD39" s="621"/>
      <c r="AE39" s="622"/>
      <c r="AF39" s="76"/>
    </row>
    <row r="40" spans="1:77" s="14" customFormat="1" x14ac:dyDescent="0.25">
      <c r="A40" s="88" t="s">
        <v>18</v>
      </c>
      <c r="B40" s="706"/>
      <c r="C40"/>
      <c r="D40" s="88"/>
      <c r="E40" s="659">
        <f>+Corporate!E39+'5.11 Tactical'!G47+'Arnold Magnetic'!H47+Rimports!H48+'Velocity Outdoor'!H47+'Altor Solutions'!H49+'BOA Technology'!H47+PrimaLoft!H47+THP!H47</f>
        <v>2963844.3692296743</v>
      </c>
      <c r="F40" s="706">
        <f>+Corporate!F39+'5.11 Tactical'!H47+'Arnold Magnetic'!I47+Rimports!I48+'Velocity Outdoor'!I47+'Altor Solutions'!I49+'BOA Technology'!I47+PrimaLoft!I47+THP!I47+1</f>
        <v>2752438.1572396741</v>
      </c>
      <c r="G40" s="670">
        <f>Corporate!G39+'5.11 Tactical'!I47+'Arnold Magnetic'!J47+Rimports!J48+'Velocity Outdoor'!J47+'Altor Solutions'!J49+'BOA Technology'!J47+PrimaLoft!J47+THP!J47</f>
        <v>2749550.1469999999</v>
      </c>
      <c r="H40" s="117"/>
      <c r="I40" s="394">
        <f>+Corporate!I39+'5.11 Tactical'!K47+'Arnold Magnetic'!L47+Rimports!L48+'Velocity Outdoor'!L47+'Altor Solutions'!L49+'BOA Technology'!L47+PrimaLoft!L47+THP!L47+Lugano!E47</f>
        <v>3366947.818</v>
      </c>
      <c r="J40" s="403">
        <f>+Corporate!J39+'5.11 Tactical'!L47+'Arnold Magnetic'!M47+Rimports!M48+'Velocity Outdoor'!M47+'Altor Solutions'!M49+'BOA Technology'!M47+PrimaLoft!M47+THP!M47+Lugano!F47</f>
        <v>3274590.7779999999</v>
      </c>
      <c r="K40" s="403">
        <f>+Corporate!K39+'5.11 Tactical'!M47+'Arnold Magnetic'!N47+Rimports!N48+'Velocity Outdoor'!N47+'Altor Solutions'!N49+'BOA Technology'!N47+PrimaLoft!N47+THP!N47+Lugano!G47</f>
        <v>3247169.5150000001</v>
      </c>
      <c r="L40" s="403">
        <f>+Corporate!L39+'5.11 Tactical'!N47+'Arnold Magnetic'!O47+Rimports!O48+'Velocity Outdoor'!O47+'Altor Solutions'!O49+'BOA Technology'!O47+PrimaLoft!O47+THP!O47+Lugano!H47</f>
        <v>3039184.6370000001</v>
      </c>
      <c r="M40" s="304"/>
      <c r="N40" s="117"/>
      <c r="O40" s="394">
        <f>+Corporate!O39+'5.11 Tactical'!Q47+'Arnold Magnetic'!R47+Rimports!R48+'Velocity Outdoor'!R47+'Altor Solutions'!R49+'BOA Technology'!R47+PrimaLoft!R47+THP!R47+Lugano!K47+Ergobaby!E48</f>
        <v>3292416.3219999997</v>
      </c>
      <c r="P40" s="403">
        <f>+Corporate!P39+'5.11 Tactical'!R47+'Arnold Magnetic'!S47+Rimports!S48+'Velocity Outdoor'!S47+'Altor Solutions'!S49+'BOA Technology'!S47+PrimaLoft!S47+THP!S47+Lugano!L47+Ergobaby!F48</f>
        <v>3233258</v>
      </c>
      <c r="Q40" s="403">
        <f>+Corporate!Q39+'5.11 Tactical'!S47+'Arnold Magnetic'!T47+Rimports!T48+'Velocity Outdoor'!T47+'Altor Solutions'!T49+'BOA Technology'!T47+PrimaLoft!T47+THP!T47+Lugano!M47+Ergobaby!G48</f>
        <v>3265998</v>
      </c>
      <c r="R40" s="403">
        <f>+Corporate!R39+'5.11 Tactical'!T47+'Arnold Magnetic'!U47+Rimports!U48+'Velocity Outdoor'!U47+'Altor Solutions'!U49+'BOA Technology'!U47+PrimaLoft!U47+THP!U47+Lugano!N47+Ergobaby!H48</f>
        <v>3297420.0520000001</v>
      </c>
      <c r="S40" s="304"/>
      <c r="T40" s="415"/>
      <c r="U40" s="394">
        <f>+Corporate!U39+'5.11 Tactical'!W47+'Arnold Magnetic'!X47+Rimports!X48+'Velocity Outdoor'!X47+'Altor Solutions'!X49+'BOA Technology'!X47+PrimaLoft!X47+THP!X47+Lugano!Q47+Ergobaby!K48+'Marucci Sports'!E45</f>
        <v>3378294</v>
      </c>
      <c r="V40" s="403">
        <f>+Corporate!V39+'5.11 Tactical'!X47+'Arnold Magnetic'!Y47+Rimports!Y48+'Velocity Outdoor'!Y47+'Altor Solutions'!Y49+'BOA Technology'!Y47+PrimaLoft!Y47+THP!Y47+Lugano!R47+Ergobaby!L48+'Marucci Sports'!F45</f>
        <v>3377281</v>
      </c>
      <c r="W40" s="403">
        <f>+Corporate!W39+'5.11 Tactical'!Y47+'Arnold Magnetic'!Z47+Rimports!Z48+'Velocity Outdoor'!Z47+'Altor Solutions'!Z49+'BOA Technology'!Z47+PrimaLoft!Z47+THP!Z47+Lugano!S47+Ergobaby!M48+'Marucci Sports'!G45</f>
        <v>3349055.5410000002</v>
      </c>
      <c r="X40" s="403">
        <f>+Corporate!X39+'5.11 Tactical'!Z47+'Arnold Magnetic'!AA47+Rimports!AA48+'Velocity Outdoor'!AA47+'Altor Solutions'!AA49+'BOA Technology'!AA47+PrimaLoft!AA47+THP!AA47+Lugano!T47+Ergobaby!N48+'Marucci Sports'!H45</f>
        <v>3325140.7990000001</v>
      </c>
      <c r="Y40" s="304"/>
      <c r="Z40" s="423"/>
      <c r="AA40" s="597">
        <f>+Corporate!AA39+'5.11 Tactical'!AC47+'Arnold Magnetic'!AD47+Rimports!AD48+'Velocity Outdoor'!AD47+'Altor Solutions'!AD49+'BOA Technology'!AD47+Lugano!W47+Ergobaby!Q48+'Marucci Sports'!K45</f>
        <v>2854915</v>
      </c>
      <c r="AB40" s="558">
        <f>+Corporate!AB39+'5.11 Tactical'!AD47+'Arnold Magnetic'!AE47+Rimports!AE48+'Velocity Outdoor'!AE47+'Altor Solutions'!AE49+'BOA Technology'!AE47+Lugano!X47+Ergobaby!R48+'Marucci Sports'!L45</f>
        <v>2916563.5019999999</v>
      </c>
      <c r="AC40" s="558">
        <f>+Corporate!AC39+'5.11 Tactical'!AE47+'Arnold Magnetic'!AF47+Rimports!AF48+'Velocity Outdoor'!AF47+'Altor Solutions'!AF49+'BOA Technology'!AF47+PrimaLoft!AD47+Lugano!Y47+Ergobaby!S48+'Marucci Sports'!M45+'Advanced Circuits'!F58</f>
        <v>3542358</v>
      </c>
      <c r="AD40" s="558">
        <f>+Corporate!AD39+'5.11 Tactical'!AF47+'Arnold Magnetic'!AG47+Rimports!AG48+'Velocity Outdoor'!AG47+'Altor Solutions'!AG49+'BOA Technology'!AG47+PrimaLoft!AE47+Lugano!Z47+Ergobaby!T48+'Marucci Sports'!N45+'Advanced Circuits'!G58</f>
        <v>3493405</v>
      </c>
      <c r="AE40" s="304"/>
      <c r="AF40" s="88"/>
    </row>
    <row r="41" spans="1:77" x14ac:dyDescent="0.25">
      <c r="A41" s="88"/>
      <c r="B41" s="706"/>
      <c r="C41"/>
      <c r="D41" s="88"/>
      <c r="E41" s="659"/>
      <c r="F41" s="706"/>
      <c r="G41" s="670"/>
      <c r="H41" s="117"/>
      <c r="I41" s="422"/>
      <c r="J41" s="421"/>
      <c r="K41" s="403"/>
      <c r="L41" s="421"/>
      <c r="M41" s="423"/>
      <c r="N41" s="117"/>
      <c r="O41" s="422"/>
      <c r="P41" s="421"/>
      <c r="Q41" s="421"/>
      <c r="R41" s="421"/>
      <c r="S41" s="423"/>
      <c r="T41" s="415"/>
      <c r="U41" s="422"/>
      <c r="V41" s="421"/>
      <c r="W41" s="421"/>
      <c r="X41" s="421"/>
      <c r="Y41" s="423"/>
      <c r="Z41" s="423"/>
      <c r="AA41" s="635"/>
      <c r="AB41" s="582"/>
      <c r="AC41" s="582"/>
      <c r="AD41" s="582"/>
      <c r="AE41" s="423"/>
      <c r="AF41" s="88"/>
    </row>
    <row r="42" spans="1:77" x14ac:dyDescent="0.25">
      <c r="A42" s="76" t="s">
        <v>19</v>
      </c>
      <c r="B42" s="582"/>
      <c r="C42"/>
      <c r="D42" s="88"/>
      <c r="E42" s="635">
        <f>+Corporate!E41+'5.11 Tactical'!G49+'Arnold Magnetic'!H49+Rimports!H50+'Velocity Outdoor'!H49+'Altor Solutions'!H51+'BOA Technology'!H49+PrimaLoft!H49+THP!H49</f>
        <v>0</v>
      </c>
      <c r="F42" s="582">
        <f>+Corporate!F41+'5.11 Tactical'!H49+'Arnold Magnetic'!I49+Rimports!I50+'Velocity Outdoor'!I49+'Altor Solutions'!I51+'BOA Technology'!I49+PrimaLoft!I49+THP!I49</f>
        <v>6.5483618527650833E-11</v>
      </c>
      <c r="G42" s="671">
        <f>Corporate!G41+'5.11 Tactical'!I49+'Arnold Magnetic'!J49+Rimports!J50+'Velocity Outdoor'!J49+'Altor Solutions'!J51+'BOA Technology'!J49+PrimaLoft!J49+THP!J49</f>
        <v>-7.2759576141834259E-11</v>
      </c>
      <c r="H42" s="117"/>
      <c r="I42" s="422">
        <f>+Corporate!I41+'5.11 Tactical'!K49+'Arnold Magnetic'!L49+Rimports!L50+'Velocity Outdoor'!L49+'Altor Solutions'!L51+'BOA Technology'!L49+PrimaLoft!L49+THP!L49+Lugano!E49</f>
        <v>0</v>
      </c>
      <c r="J42" s="421">
        <f>+Corporate!J41+'5.11 Tactical'!L49+'Arnold Magnetic'!M49+Rimports!M50+'Velocity Outdoor'!M49+'Altor Solutions'!M51+'BOA Technology'!M49+PrimaLoft!M49+THP!M49+Lugano!F49</f>
        <v>0</v>
      </c>
      <c r="K42" s="421">
        <f>+Corporate!K41+'5.11 Tactical'!M49+'Arnold Magnetic'!N49+Rimports!N50+'Velocity Outdoor'!N49+'Altor Solutions'!N51+'BOA Technology'!N49+PrimaLoft!N49+THP!N49+Lugano!G49</f>
        <v>0</v>
      </c>
      <c r="L42" s="401">
        <f>+Corporate!L41+'5.11 Tactical'!N49+'Arnold Magnetic'!O49+Rimports!O50+'Velocity Outdoor'!O49+'Altor Solutions'!O51+'BOA Technology'!O49+PrimaLoft!O49+THP!O49+Lugano!H49</f>
        <v>0</v>
      </c>
      <c r="M42" s="423"/>
      <c r="N42" s="117"/>
      <c r="O42" s="635">
        <f>+Corporate!O41+'5.11 Tactical'!Q49+'Arnold Magnetic'!R49+Rimports!R50+'Velocity Outdoor'!R49+'Altor Solutions'!R51+'BOA Technology'!R49+PrimaLoft!R49+THP!R49+Lugano!K49+Ergobaby!E50</f>
        <v>0.99300000001676381</v>
      </c>
      <c r="P42" s="582">
        <f>+Corporate!P41+'5.11 Tactical'!R49+'Arnold Magnetic'!S49+Rimports!S50+'Velocity Outdoor'!S49+'Altor Solutions'!S51+'BOA Technology'!S49+PrimaLoft!S49+THP!S49+Lugano!L49+Ergobaby!F50</f>
        <v>-2</v>
      </c>
      <c r="Q42" s="582">
        <f>+Corporate!Q41+'5.11 Tactical'!S49+'Arnold Magnetic'!T49+Rimports!T50+'Velocity Outdoor'!T49+'Altor Solutions'!T51+'BOA Technology'!T49+PrimaLoft!T49+THP!T49+Lugano!M49+Ergobaby!G50</f>
        <v>0</v>
      </c>
      <c r="R42" s="582">
        <f>+Corporate!R41+'5.11 Tactical'!T49+'Arnold Magnetic'!U49+Rimports!U50+'Velocity Outdoor'!U49+'Altor Solutions'!U51+'BOA Technology'!U49+PrimaLoft!U49+THP!U49+Lugano!N49+Ergobaby!H50</f>
        <v>1</v>
      </c>
      <c r="S42" s="636"/>
      <c r="T42" s="415"/>
      <c r="U42" s="635">
        <f>+Corporate!U41+'5.11 Tactical'!W49+'Arnold Magnetic'!X49+Rimports!X50+'Velocity Outdoor'!X49+'Altor Solutions'!X51+'BOA Technology'!X49+PrimaLoft!X49+THP!X49+Lugano!Q49+Ergobaby!K50+'Marucci Sports'!E47</f>
        <v>2</v>
      </c>
      <c r="V42" s="582">
        <f>+Corporate!V41+'5.11 Tactical'!X49+'Arnold Magnetic'!Y49+Rimports!Y50+'Velocity Outdoor'!Y49+'Altor Solutions'!Y51+'BOA Technology'!Y49+PrimaLoft!Y49+THP!Y49+Lugano!R49+Ergobaby!L50+'Marucci Sports'!F47</f>
        <v>0</v>
      </c>
      <c r="W42" s="582">
        <f>+Corporate!W41+'5.11 Tactical'!Y49+'Arnold Magnetic'!Z49+Rimports!Z50+'Velocity Outdoor'!Z49+'Altor Solutions'!Z51+'BOA Technology'!Z49+PrimaLoft!Z49+THP!Z49+Lugano!S49+Ergobaby!M50+'Marucci Sports'!G47</f>
        <v>0.31299999980547</v>
      </c>
      <c r="X42" s="582">
        <f>+Corporate!X41+'5.11 Tactical'!Z49+'Arnold Magnetic'!AA49+Rimports!AA50+'Velocity Outdoor'!AA49+'Altor Solutions'!AA51+'BOA Technology'!AA49+PrimaLoft!AA49+THP!AA49+Lugano!T49+Ergobaby!N50+'Marucci Sports'!H47</f>
        <v>0.17699999987962656</v>
      </c>
      <c r="Y42" s="37"/>
      <c r="Z42" s="423"/>
      <c r="AA42" s="635">
        <f>+Corporate!AA41+'5.11 Tactical'!AC49+'Arnold Magnetic'!AD49+Rimports!AD50+'Velocity Outdoor'!AD49+'Altor Solutions'!AD51+'BOA Technology'!AD49+Lugano!W49+Ergobaby!Q50+'Marucci Sports'!K47</f>
        <v>0</v>
      </c>
      <c r="AB42" s="582">
        <f>+Corporate!AB41+'5.11 Tactical'!AD49+'Arnold Magnetic'!AE49+Rimports!AE50+'Velocity Outdoor'!AE49+'Altor Solutions'!AE51+'BOA Technology'!AE49+Lugano!X49+Ergobaby!R50+'Marucci Sports'!L47</f>
        <v>0</v>
      </c>
      <c r="AC42" s="582">
        <f>+Corporate!AC41+'5.11 Tactical'!AE49+'Arnold Magnetic'!AF49+Rimports!AF50+'Velocity Outdoor'!AF49+'Altor Solutions'!AF51+'BOA Technology'!AF49+PrimaLoft!AD49+Lugano!Y49+Ergobaby!S50+'Marucci Sports'!M47+'Advanced Circuits'!F60</f>
        <v>0</v>
      </c>
      <c r="AD42" s="582">
        <f>+Corporate!AD41+'5.11 Tactical'!AF49+'Arnold Magnetic'!AG49+Rimports!AG50+'Velocity Outdoor'!AG49+'Altor Solutions'!AG51+'BOA Technology'!AG49+PrimaLoft!AE49+Lugano!Z49+Ergobaby!T50+'Marucci Sports'!N47+'Advanced Circuits'!G60</f>
        <v>0</v>
      </c>
      <c r="AE42" s="37"/>
      <c r="AF42" s="88"/>
    </row>
    <row r="43" spans="1:77" x14ac:dyDescent="0.25">
      <c r="A43" s="6" t="s">
        <v>20</v>
      </c>
      <c r="B43" s="582"/>
      <c r="C43"/>
      <c r="D43" s="88"/>
      <c r="E43" s="635">
        <f>+Corporate!E42</f>
        <v>1860248.49483</v>
      </c>
      <c r="F43" s="582">
        <f>+Corporate!F42</f>
        <v>1590432.0830000001</v>
      </c>
      <c r="G43" s="671">
        <f>+Corporate!G42</f>
        <v>1561271.703</v>
      </c>
      <c r="H43" s="117"/>
      <c r="I43" s="422">
        <f>+Corporate!I42</f>
        <v>1860064.0025113919</v>
      </c>
      <c r="J43" s="421">
        <f>+Corporate!J42</f>
        <v>1857036</v>
      </c>
      <c r="K43" s="421">
        <f>+Corporate!K42</f>
        <v>1878852.4248299999</v>
      </c>
      <c r="L43" s="401">
        <f>+Corporate!L42</f>
        <v>1877316.50183</v>
      </c>
      <c r="M43" s="423"/>
      <c r="N43" s="117"/>
      <c r="O43" s="422">
        <f>+Corporate!O42</f>
        <v>1715982</v>
      </c>
      <c r="P43" s="421">
        <f>+Corporate!P42</f>
        <v>1722084</v>
      </c>
      <c r="Q43" s="421">
        <f>+Corporate!Q42</f>
        <v>1776187</v>
      </c>
      <c r="R43" s="401">
        <f>+Corporate!R42</f>
        <v>1774290</v>
      </c>
      <c r="S43" s="423"/>
      <c r="T43" s="415"/>
      <c r="U43" s="422">
        <f>+Corporate!U42</f>
        <v>1685570</v>
      </c>
      <c r="V43" s="421">
        <f>+Corporate!V42</f>
        <v>1767673</v>
      </c>
      <c r="W43" s="421">
        <f>+Corporate!W42</f>
        <v>1775776</v>
      </c>
      <c r="X43" s="401">
        <f>+Corporate!X42</f>
        <v>1671879</v>
      </c>
      <c r="Y43" s="37"/>
      <c r="Z43" s="423"/>
      <c r="AA43" s="635">
        <f>+Corporate!AA42</f>
        <v>1300000</v>
      </c>
      <c r="AB43" s="582">
        <f>+Corporate!AB42</f>
        <v>1285747</v>
      </c>
      <c r="AC43" s="582">
        <f>+Corporate!AC42</f>
        <v>1810500</v>
      </c>
      <c r="AD43" s="401">
        <f>+Corporate!AD42</f>
        <v>1824468</v>
      </c>
      <c r="AE43" s="37"/>
      <c r="AF43" s="88"/>
    </row>
    <row r="44" spans="1:77" s="159" customFormat="1" x14ac:dyDescent="0.25">
      <c r="A44" s="6" t="s">
        <v>21</v>
      </c>
      <c r="B44" s="541"/>
      <c r="C44"/>
      <c r="D44" s="217"/>
      <c r="E44" s="551">
        <f>+Corporate!E43+'5.11 Tactical'!G50+'Arnold Magnetic'!H50+Rimports!H51+'Velocity Outdoor'!H50+'Altor Solutions'!H52+'BOA Technology'!H50+PrimaLoft!H50+THP!H50</f>
        <v>573204.27778547315</v>
      </c>
      <c r="F44" s="541">
        <f>+Corporate!F43+'5.11 Tactical'!H50+'Arnold Magnetic'!I50+Rimports!I51+'Velocity Outdoor'!I50+'Altor Solutions'!I52+'BOA Technology'!I50+PrimaLoft!I50+THP!I50</f>
        <v>554839.23561547312</v>
      </c>
      <c r="G44" s="667">
        <f>Corporate!G43+'5.11 Tactical'!I50+'Arnold Magnetic'!J50+Rimports!J51+'Velocity Outdoor'!J50+'Altor Solutions'!J52+'BOA Technology'!J50+PrimaLoft!J50+THP!J50</f>
        <v>562630.84499999997</v>
      </c>
      <c r="H44" s="623"/>
      <c r="I44" s="431">
        <f>+Corporate!I43+'5.11 Tactical'!K50+'Arnold Magnetic'!L50+Rimports!L51+'Velocity Outdoor'!L50+'Altor Solutions'!L52+'BOA Technology'!L50+PrimaLoft!L50+THP!L50+Lugano!E50</f>
        <v>993240.56665860803</v>
      </c>
      <c r="J44" s="409">
        <f>+Corporate!J43+'5.11 Tactical'!L50+'Arnold Magnetic'!M50+Rimports!M51+'Velocity Outdoor'!M50+'Altor Solutions'!M52+'BOA Technology'!M50+PrimaLoft!M50+THP!M50+Lugano!F50</f>
        <v>1006829.7441699997</v>
      </c>
      <c r="K44" s="409">
        <f>+Corporate!K43+'5.11 Tactical'!M50+'Arnold Magnetic'!N50+Rimports!N51+'Velocity Outdoor'!N50+'Altor Solutions'!N52+'BOA Technology'!N50+PrimaLoft!N50+THP!N50+Lugano!G50</f>
        <v>1049955.3023399999</v>
      </c>
      <c r="L44" s="380">
        <f>+Corporate!L43+'5.11 Tactical'!N50+'Arnold Magnetic'!O50+Rimports!O51+'Velocity Outdoor'!O50+'Altor Solutions'!O52+'BOA Technology'!O50+PrimaLoft!O50+THP!O50+Lugano!H50</f>
        <v>588209.29033999995</v>
      </c>
      <c r="M44" s="307"/>
      <c r="N44" s="623"/>
      <c r="O44" s="431">
        <f>+Corporate!O43+'5.11 Tactical'!Q50+'Arnold Magnetic'!R50+Rimports!R51+'Velocity Outdoor'!R50+'Altor Solutions'!R52+'BOA Technology'!R50+PrimaLoft!R50+THP!R50+Lugano!K50+Ergobaby!E51</f>
        <v>836161.72499999998</v>
      </c>
      <c r="P44" s="409">
        <f>+Corporate!P43+'5.11 Tactical'!R50+'Arnold Magnetic'!S50+Rimports!S51+'Velocity Outdoor'!S50+'Altor Solutions'!S52+'BOA Technology'!S50+PrimaLoft!S50+THP!S50+Lugano!L50+Ergobaby!F51</f>
        <v>885815</v>
      </c>
      <c r="Q44" s="409">
        <f>+Corporate!Q43+'5.11 Tactical'!S50+'Arnold Magnetic'!T50+Rimports!T51+'Velocity Outdoor'!T50+'Altor Solutions'!T52+'BOA Technology'!T50+PrimaLoft!T50+THP!T50+Lugano!M50+Ergobaby!G51</f>
        <v>929812</v>
      </c>
      <c r="R44" s="380">
        <f>+Corporate!R43+'5.11 Tactical'!T50+'Arnold Magnetic'!U50+Rimports!U51+'Velocity Outdoor'!U50+'Altor Solutions'!U52+'BOA Technology'!U50+PrimaLoft!U50+THP!U50+Lugano!N50+Ergobaby!H51</f>
        <v>992559.25899999996</v>
      </c>
      <c r="S44" s="307"/>
      <c r="T44" s="634"/>
      <c r="U44" s="431">
        <f>+Corporate!U43+'5.11 Tactical'!W50+'Arnold Magnetic'!X50+Rimports!X51+'Velocity Outdoor'!X50+'Altor Solutions'!X52+'BOA Technology'!X50+PrimaLoft!X50+THP!X50+Lugano!Q50+Ergobaby!K51+'Marucci Sports'!E48</f>
        <v>723212</v>
      </c>
      <c r="V44" s="409">
        <f>+Corporate!V43+'5.11 Tactical'!X50+'Arnold Magnetic'!Y50+Rimports!Y51+'Velocity Outdoor'!Y50+'Altor Solutions'!Y52+'BOA Technology'!Y50+PrimaLoft!Y50+THP!Y50+Lugano!R50+Ergobaby!L51+'Marucci Sports'!F48</f>
        <v>714739</v>
      </c>
      <c r="W44" s="409">
        <f>+Corporate!W43+'5.11 Tactical'!Y50+'Arnold Magnetic'!Z50+Rimports!Z51+'Velocity Outdoor'!Z50+'Altor Solutions'!Z52+'BOA Technology'!Z50+PrimaLoft!Z50+THP!Z50+Lugano!S50+Ergobaby!M51+'Marucci Sports'!G48</f>
        <v>780462.71903000004</v>
      </c>
      <c r="X44" s="380">
        <f>+Corporate!X43+'5.11 Tactical'!Z50+'Arnold Magnetic'!AA50+Rimports!AA51+'Velocity Outdoor'!AA50+'Altor Solutions'!AA52+'BOA Technology'!AA50+PrimaLoft!AA50+THP!AA50+Lugano!T50+Ergobaby!N51+'Marucci Sports'!H48</f>
        <v>796836.86303000001</v>
      </c>
      <c r="Y44" s="188"/>
      <c r="Z44" s="423"/>
      <c r="AA44" s="551">
        <f>Corporate!AA43+'5.11 Tactical'!AC50+'Arnold Magnetic'!AD50+Rimports!AD51+'Velocity Outdoor'!AD50+'Altor Solutions'!AD52+'BOA Technology'!AD50+Lugano!W50+Ergobaby!Q51+'Marucci Sports'!K48</f>
        <v>567173</v>
      </c>
      <c r="AB44" s="541">
        <f>Corporate!AB43+'5.11 Tactical'!AD50+'Arnold Magnetic'!AE50+Rimports!AE51+'Velocity Outdoor'!AE50+'Altor Solutions'!AE52+'BOA Technology'!AE50+Lugano!X50+Ergobaby!R51+'Marucci Sports'!L48</f>
        <v>618409</v>
      </c>
      <c r="AC44" s="541">
        <f>Corporate!AC43+'5.11 Tactical'!AE50+'Arnold Magnetic'!AF50+Rimports!AF51+'Velocity Outdoor'!AF50+'Altor Solutions'!AF52+'BOA Technology'!AF50+Lugano!Y50+Ergobaby!S51+'Marucci Sports'!M48+'Advanced Circuits'!F61+PrimaLoft!AD50</f>
        <v>712150</v>
      </c>
      <c r="AD44" s="541">
        <f>Corporate!AD43+'5.11 Tactical'!AF50+'Arnold Magnetic'!AG50+Rimports!AG51+'Velocity Outdoor'!AG50+'Altor Solutions'!AG52+'BOA Technology'!AG50+Lugano!Z50+Ergobaby!T51+'Marucci Sports'!N48+'Advanced Circuits'!G61+PrimaLoft!AE50</f>
        <v>740000</v>
      </c>
      <c r="AE44" s="188"/>
      <c r="AF44" s="217"/>
    </row>
    <row r="45" spans="1:77" s="14" customFormat="1" x14ac:dyDescent="0.25">
      <c r="A45" s="88" t="s">
        <v>22</v>
      </c>
      <c r="B45" s="558"/>
      <c r="C45"/>
      <c r="D45" s="88"/>
      <c r="E45" s="597">
        <f>SUM(E42:E44)</f>
        <v>2433452.7726154733</v>
      </c>
      <c r="F45" s="558">
        <f>SUM(F42:F44)-3</f>
        <v>2145268.3186154733</v>
      </c>
      <c r="G45" s="662">
        <f>SUM(G42:G44)</f>
        <v>2123902.548</v>
      </c>
      <c r="H45" s="117"/>
      <c r="I45" s="394">
        <f>SUM(I42:I44)</f>
        <v>2853304.56917</v>
      </c>
      <c r="J45" s="403">
        <f t="shared" ref="J45:L45" si="4">SUM(J42:J44)</f>
        <v>2863865.7441699998</v>
      </c>
      <c r="K45" s="403">
        <f t="shared" si="4"/>
        <v>2928807.7271699999</v>
      </c>
      <c r="L45" s="378">
        <f t="shared" si="4"/>
        <v>2465525.7921699998</v>
      </c>
      <c r="M45" s="304"/>
      <c r="N45" s="117"/>
      <c r="O45" s="394">
        <f>SUM(O42:O44)</f>
        <v>2552144.7179999999</v>
      </c>
      <c r="P45" s="403">
        <f t="shared" ref="P45:R45" si="5">SUM(P42:P44)</f>
        <v>2607897</v>
      </c>
      <c r="Q45" s="403">
        <f t="shared" si="5"/>
        <v>2705999</v>
      </c>
      <c r="R45" s="378">
        <f t="shared" si="5"/>
        <v>2766850.2590000001</v>
      </c>
      <c r="S45" s="304"/>
      <c r="T45" s="415"/>
      <c r="U45" s="394">
        <f>SUM(U42:U44)</f>
        <v>2408784</v>
      </c>
      <c r="V45" s="403">
        <f t="shared" ref="V45:X45" si="6">SUM(V42:V44)</f>
        <v>2482412</v>
      </c>
      <c r="W45" s="403">
        <f t="shared" si="6"/>
        <v>2556239.0320299999</v>
      </c>
      <c r="X45" s="378">
        <f t="shared" si="6"/>
        <v>2468716.0400299998</v>
      </c>
      <c r="Y45" s="40"/>
      <c r="Z45" s="423"/>
      <c r="AA45" s="394">
        <f>SUM(AA42:AA44)</f>
        <v>1867173</v>
      </c>
      <c r="AB45" s="378">
        <f t="shared" ref="AB45:AC45" si="7">SUM(AB42:AB44)</f>
        <v>1904156</v>
      </c>
      <c r="AC45" s="403">
        <f t="shared" si="7"/>
        <v>2522650</v>
      </c>
      <c r="AD45" s="378">
        <f>SUM(AD42:AD44)</f>
        <v>2564468</v>
      </c>
      <c r="AE45" s="40"/>
      <c r="AF45" s="88"/>
    </row>
    <row r="46" spans="1:77" s="14" customFormat="1" x14ac:dyDescent="0.25">
      <c r="A46" s="88"/>
      <c r="B46" s="558"/>
      <c r="C46"/>
      <c r="D46" s="88"/>
      <c r="E46" s="597"/>
      <c r="F46" s="558"/>
      <c r="G46" s="662"/>
      <c r="H46" s="117"/>
      <c r="I46" s="394"/>
      <c r="J46" s="403"/>
      <c r="K46" s="403"/>
      <c r="L46" s="378"/>
      <c r="M46" s="304"/>
      <c r="N46" s="117"/>
      <c r="O46" s="394"/>
      <c r="P46" s="403"/>
      <c r="Q46" s="403"/>
      <c r="R46" s="378"/>
      <c r="S46" s="304"/>
      <c r="T46" s="415"/>
      <c r="U46" s="394"/>
      <c r="V46" s="403"/>
      <c r="W46" s="403"/>
      <c r="X46" s="378"/>
      <c r="Y46" s="40"/>
      <c r="Z46" s="423"/>
      <c r="AA46" s="394"/>
      <c r="AB46" s="378"/>
      <c r="AC46" s="403"/>
      <c r="AD46" s="378"/>
      <c r="AE46" s="40"/>
      <c r="AF46" s="88"/>
    </row>
    <row r="47" spans="1:77" x14ac:dyDescent="0.25">
      <c r="A47" s="76" t="s">
        <v>23</v>
      </c>
      <c r="B47" s="501"/>
      <c r="C47"/>
      <c r="D47" s="76"/>
      <c r="E47" s="550">
        <f>+Corporate!E48+'5.11 Tactical'!G53+'Arnold Magnetic'!H53+Rimports!H54+'Velocity Outdoor'!H53+'Altor Solutions'!H55+'BOA Technology'!H53+PrimaLoft!H53+THP!H53</f>
        <v>400700.44157669623</v>
      </c>
      <c r="F47" s="501">
        <f>+Corporate!F48+'5.11 Tactical'!H53+'Arnold Magnetic'!I53+Rimports!I54+'Velocity Outdoor'!I53+'Altor Solutions'!I55+'BOA Technology'!I53+PrimaLoft!I53+THP!I53+4</f>
        <v>472560.19281919621</v>
      </c>
      <c r="G47" s="664">
        <f>Corporate!G48+'5.11 Tactical'!I53+'Arnold Magnetic'!J53+Rimports!J54+'Velocity Outdoor'!J53+'Altor Solutions'!J55+'BOA Technology'!J53+PrimaLoft!J53+THP!J53</f>
        <v>483578.45800000004</v>
      </c>
      <c r="H47" s="115"/>
      <c r="I47" s="430">
        <f>+Corporate!I48+'5.11 Tactical'!K53+'Arnold Magnetic'!L53+Rimports!L54+'Velocity Outdoor'!L53+'Altor Solutions'!L55+'BOA Technology'!L53+PrimaLoft!L53+THP!L53+Lugano!E53</f>
        <v>680734.25021999993</v>
      </c>
      <c r="J47" s="408">
        <f>+Corporate!J48+'5.11 Tactical'!L53+'Arnold Magnetic'!M53+Rimports!M54+'Velocity Outdoor'!M53+'Altor Solutions'!M55+'BOA Technology'!M53+PrimaLoft!M53+THP!M53+Lugano!F53</f>
        <v>601875.03421999991</v>
      </c>
      <c r="K47" s="408">
        <f>+Corporate!K48+'5.11 Tactical'!M53+'Arnold Magnetic'!N53+Rimports!N54+'Velocity Outdoor'!N53+'Altor Solutions'!N55+'BOA Technology'!N53+PrimaLoft!N53+THP!N53+Lugano!G53</f>
        <v>519212.78821999999</v>
      </c>
      <c r="L47" s="379">
        <f>+Corporate!L48+'5.11 Tactical'!N53+'Arnold Magnetic'!O53+Rimports!O54+'Velocity Outdoor'!O53+'Altor Solutions'!O55+'BOA Technology'!O53+PrimaLoft!O53+THP!O53+Lugano!H53</f>
        <v>442019.84521999996</v>
      </c>
      <c r="M47" s="306"/>
      <c r="N47" s="115"/>
      <c r="O47" s="430">
        <f>+Corporate!O48+'5.11 Tactical'!Q53+'Arnold Magnetic'!R53+Rimports!R54+'Velocity Outdoor'!R53+'Altor Solutions'!R55+'BOA Technology'!R53+PrimaLoft!R53+THP!R53+Lugano!K53+Ergobaby!E54</f>
        <v>799718.17100000009</v>
      </c>
      <c r="P47" s="408">
        <f>+Corporate!P48+'5.11 Tactical'!R53+'Arnold Magnetic'!S53+Rimports!S54+'Velocity Outdoor'!S53+'Altor Solutions'!S55+'BOA Technology'!S53+PrimaLoft!S53+THP!S53+Lugano!L53+Ergobaby!F54</f>
        <v>711341</v>
      </c>
      <c r="Q47" s="408">
        <f>+Corporate!Q48+'5.11 Tactical'!S53+'Arnold Magnetic'!T53+Rimports!T54+'Velocity Outdoor'!T53+'Altor Solutions'!T55+'BOA Technology'!T53+PrimaLoft!T53+THP!T53+Lugano!M53+Ergobaby!G54</f>
        <v>672222</v>
      </c>
      <c r="R47" s="379">
        <f>+Corporate!R48+'5.11 Tactical'!T53+'Arnold Magnetic'!U53+Rimports!U54+'Velocity Outdoor'!U53+'Altor Solutions'!U55+'BOA Technology'!U53+PrimaLoft!U53+THP!U53+Lugano!N53+Ergobaby!H54</f>
        <v>678616</v>
      </c>
      <c r="S47" s="306"/>
      <c r="T47" s="413"/>
      <c r="U47" s="430">
        <f>+Corporate!U48+'5.11 Tactical'!W53+'Arnold Magnetic'!X53+Rimports!X54+'Velocity Outdoor'!X53+'Altor Solutions'!X55+'BOA Technology'!X53+PrimaLoft!X53+THP!X53+Lugano!Q53+Ergobaby!K54+'Marucci Sports'!E51</f>
        <v>930386</v>
      </c>
      <c r="V47" s="408">
        <f>+Corporate!V48+'5.11 Tactical'!X53+'Arnold Magnetic'!Y53+Rimports!Y54+'Velocity Outdoor'!Y53+'Altor Solutions'!Y55+'BOA Technology'!Y53+PrimaLoft!Y53+THP!Y53+Lugano!R53+Ergobaby!L54+'Marucci Sports'!F51</f>
        <v>863719</v>
      </c>
      <c r="W47" s="408">
        <f>+Corporate!W48+'5.11 Tactical'!Y53+'Arnold Magnetic'!Z53+Rimports!Z54+'Velocity Outdoor'!Z53+'Altor Solutions'!Z55+'BOA Technology'!Z53+PrimaLoft!Z53+THP!Z53+Lugano!S53+Ergobaby!M54+'Marucci Sports'!G51</f>
        <v>782117.47601579805</v>
      </c>
      <c r="X47" s="379">
        <f>+Corporate!X48+'5.11 Tactical'!Z53+'Arnold Magnetic'!AA53+Rimports!AA54+'Velocity Outdoor'!AA53+'Altor Solutions'!AA55+'BOA Technology'!AA53+PrimaLoft!AA53+THP!AA53+Lugano!T53+Ergobaby!N54+'Marucci Sports'!H51</f>
        <v>929659.76791579777</v>
      </c>
      <c r="Y47" s="85"/>
      <c r="Z47" s="423"/>
      <c r="AA47" s="550">
        <f>+Corporate!AA48+'5.11 Tactical'!AC53+'Arnold Magnetic'!AD53+Rimports!AD54+'Velocity Outdoor'!AD53+'Altor Solutions'!AD55+'BOA Technology'!AD53+THP!AD53+Lugano!W53+Ergobaby!Q54+'Marucci Sports'!K51</f>
        <v>944073</v>
      </c>
      <c r="AB47" s="501">
        <f>+Corporate!AB48+'5.11 Tactical'!AD53+'Arnold Magnetic'!AE53+Rimports!AE54+'Velocity Outdoor'!AE53+'Altor Solutions'!AE55+'BOA Technology'!AE53+THP!AE53+Lugano!X53+Ergobaby!R54+'Marucci Sports'!L51</f>
        <v>972418.07701999974</v>
      </c>
      <c r="AC47" s="501">
        <f>+Corporate!AC48+'5.11 Tactical'!AE53+'Arnold Magnetic'!AF53+Rimports!AF54+'Velocity Outdoor'!AF53+'Altor Solutions'!AF55+'BOA Technology'!AF53+PrimaLoft!AD53+THP!AF53+Lugano!Y53+Ergobaby!S54+'Marucci Sports'!M51+'Advanced Circuits'!F64</f>
        <v>948605</v>
      </c>
      <c r="AD47" s="501">
        <f>+Corporate!AD48+'5.11 Tactical'!AF53+'Arnold Magnetic'!AG53+Rimports!AG54+'Velocity Outdoor'!AG53+'Altor Solutions'!AG55+'BOA Technology'!AG53+PrimaLoft!AE53+THP!AG53+Lugano!Z53+Ergobaby!T54+'Marucci Sports'!N51+'Advanced Circuits'!G64</f>
        <v>877577</v>
      </c>
      <c r="AE47" s="85"/>
      <c r="AF47" s="76"/>
    </row>
    <row r="48" spans="1:77" s="159" customFormat="1" x14ac:dyDescent="0.25">
      <c r="A48" s="76" t="s">
        <v>24</v>
      </c>
      <c r="B48" s="541"/>
      <c r="C48"/>
      <c r="D48" s="114"/>
      <c r="E48" s="551">
        <f>+Corporate!E46</f>
        <v>129691.155393304</v>
      </c>
      <c r="F48" s="541">
        <f>+Corporate!F46</f>
        <v>134609.64614080402</v>
      </c>
      <c r="G48" s="667">
        <f>+Corporate!G46</f>
        <v>142068.14199999999</v>
      </c>
      <c r="H48" s="185"/>
      <c r="I48" s="431">
        <f>+Corporate!I46</f>
        <v>-167091</v>
      </c>
      <c r="J48" s="409">
        <f>+Corporate!J46</f>
        <v>-191150</v>
      </c>
      <c r="K48" s="409">
        <f>+Corporate!K46</f>
        <v>-200851</v>
      </c>
      <c r="L48" s="380">
        <f>+Corporate!L46</f>
        <v>131639</v>
      </c>
      <c r="M48" s="307"/>
      <c r="N48" s="185"/>
      <c r="O48" s="431">
        <f>+Corporate!O46</f>
        <v>-59447</v>
      </c>
      <c r="P48" s="409">
        <f>+Corporate!P46</f>
        <v>-85980</v>
      </c>
      <c r="Q48" s="409">
        <f>+Corporate!Q46</f>
        <v>-112223</v>
      </c>
      <c r="R48" s="380">
        <f>+Corporate!R46</f>
        <v>-148046</v>
      </c>
      <c r="S48" s="307"/>
      <c r="T48" s="414"/>
      <c r="U48" s="431">
        <f>+Corporate!U46</f>
        <v>39124</v>
      </c>
      <c r="V48" s="409">
        <f>+Corporate!V46</f>
        <v>31150</v>
      </c>
      <c r="W48" s="409">
        <f>+Corporate!W46</f>
        <v>10699</v>
      </c>
      <c r="X48" s="380">
        <f>+Corporate!X46</f>
        <v>-73235</v>
      </c>
      <c r="Y48" s="188"/>
      <c r="Z48" s="423"/>
      <c r="AA48" s="431">
        <f>+Corporate!AA46</f>
        <v>43669</v>
      </c>
      <c r="AB48" s="380">
        <f>+Corporate!AB46</f>
        <v>39989</v>
      </c>
      <c r="AC48" s="409">
        <f>+Corporate!AC46</f>
        <v>71103</v>
      </c>
      <c r="AD48" s="380">
        <f>+Corporate!AD46</f>
        <v>51360</v>
      </c>
      <c r="AE48" s="188"/>
      <c r="AF48" s="114"/>
    </row>
    <row r="49" spans="1:32" ht="15.75" thickBot="1" x14ac:dyDescent="0.3">
      <c r="A49" s="88" t="s">
        <v>25</v>
      </c>
      <c r="B49" s="558"/>
      <c r="C49"/>
      <c r="D49" s="88"/>
      <c r="E49" s="660">
        <f>+E47+E48</f>
        <v>530391.59697000019</v>
      </c>
      <c r="F49" s="904">
        <f>+F47+F48</f>
        <v>607169.8389600002</v>
      </c>
      <c r="G49" s="672">
        <f>+G47+G48</f>
        <v>625646.60000000009</v>
      </c>
      <c r="H49" s="117"/>
      <c r="I49" s="451">
        <f>+I47+I48</f>
        <v>513643.25021999993</v>
      </c>
      <c r="J49" s="466">
        <f t="shared" ref="J49:L49" si="8">+J47+J48</f>
        <v>410725.03421999991</v>
      </c>
      <c r="K49" s="466">
        <f t="shared" si="8"/>
        <v>318361.78821999999</v>
      </c>
      <c r="L49" s="54">
        <f t="shared" si="8"/>
        <v>573658.84522000002</v>
      </c>
      <c r="M49" s="549"/>
      <c r="N49" s="117"/>
      <c r="O49" s="451">
        <f>+O47+O48</f>
        <v>740271.17100000009</v>
      </c>
      <c r="P49" s="466">
        <f t="shared" ref="P49" si="9">+P47+P48</f>
        <v>625361</v>
      </c>
      <c r="Q49" s="466">
        <f t="shared" ref="Q49" si="10">+Q47+Q48</f>
        <v>559999</v>
      </c>
      <c r="R49" s="54">
        <f t="shared" ref="R49" si="11">+R47+R48</f>
        <v>530570</v>
      </c>
      <c r="S49" s="549"/>
      <c r="T49" s="415"/>
      <c r="U49" s="451">
        <f>+U47+U48</f>
        <v>969510</v>
      </c>
      <c r="V49" s="466">
        <f t="shared" ref="V49" si="12">+V47+V48</f>
        <v>894869</v>
      </c>
      <c r="W49" s="466">
        <f t="shared" ref="W49" si="13">+W47+W48</f>
        <v>792816.47601579805</v>
      </c>
      <c r="X49" s="54">
        <f t="shared" ref="X49" si="14">+X47+X48</f>
        <v>856424.76791579777</v>
      </c>
      <c r="Y49" s="224"/>
      <c r="Z49" s="423"/>
      <c r="AA49" s="451">
        <v>987742</v>
      </c>
      <c r="AB49" s="54">
        <v>1012407.0770199997</v>
      </c>
      <c r="AC49" s="466">
        <v>1012407.0770199997</v>
      </c>
      <c r="AD49" s="54">
        <v>1012407.0770199997</v>
      </c>
      <c r="AE49" s="224"/>
      <c r="AF49" s="88"/>
    </row>
    <row r="50" spans="1:32" x14ac:dyDescent="0.25">
      <c r="B50" s="65"/>
      <c r="C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row>
    <row r="51" spans="1:32" hidden="1" outlineLevel="1" x14ac:dyDescent="0.25">
      <c r="A51" s="243" t="s">
        <v>30</v>
      </c>
      <c r="B51" s="624">
        <v>0.99999999997089595</v>
      </c>
      <c r="C51" s="624">
        <v>1.0000000000291001</v>
      </c>
      <c r="E51" s="624">
        <v>0.99999999997089617</v>
      </c>
      <c r="F51" s="624">
        <v>1.0000000000291001</v>
      </c>
      <c r="G51" s="624">
        <f>G14-(G12-G13)</f>
        <v>0</v>
      </c>
      <c r="H51" s="65"/>
      <c r="I51" s="624">
        <v>0</v>
      </c>
      <c r="J51" s="624">
        <v>0</v>
      </c>
      <c r="K51" s="624">
        <v>0</v>
      </c>
      <c r="L51" s="624">
        <v>-6.9849193096160889E-10</v>
      </c>
      <c r="M51" s="624">
        <v>0</v>
      </c>
      <c r="N51" s="65"/>
      <c r="O51" s="624">
        <v>0</v>
      </c>
      <c r="P51" s="624">
        <v>0</v>
      </c>
      <c r="Q51" s="624">
        <v>0</v>
      </c>
      <c r="R51" s="624">
        <v>0</v>
      </c>
      <c r="S51" s="624">
        <v>0</v>
      </c>
      <c r="T51" s="65"/>
      <c r="U51" s="624">
        <v>0</v>
      </c>
      <c r="V51" s="624">
        <v>0</v>
      </c>
      <c r="W51" s="624">
        <v>0</v>
      </c>
      <c r="X51" s="624">
        <v>0.5000000002910383</v>
      </c>
      <c r="Y51" s="624">
        <v>0.50000000011641532</v>
      </c>
      <c r="Z51" s="65"/>
      <c r="AA51" s="624">
        <v>0</v>
      </c>
      <c r="AB51" s="624">
        <v>-0.80200000002514571</v>
      </c>
      <c r="AC51" s="624">
        <v>1.801999999966938</v>
      </c>
      <c r="AD51" s="624">
        <v>-1.0000000000582077</v>
      </c>
      <c r="AE51" s="624">
        <v>0</v>
      </c>
    </row>
    <row r="52" spans="1:32" hidden="1" outlineLevel="1" x14ac:dyDescent="0.25">
      <c r="A52" s="245" t="s">
        <v>31</v>
      </c>
      <c r="B52" s="624">
        <v>0</v>
      </c>
      <c r="C52" s="624">
        <v>-2.0000000000218301</v>
      </c>
      <c r="E52" s="624">
        <v>0</v>
      </c>
      <c r="F52" s="624">
        <v>-2.0000000000218279</v>
      </c>
      <c r="G52" s="624">
        <f>G30-(G34+G33)</f>
        <v>0</v>
      </c>
      <c r="H52" s="65"/>
      <c r="I52" s="624">
        <v>-5.4569682106375694E-12</v>
      </c>
      <c r="J52" s="624">
        <v>-1.0000000000181899</v>
      </c>
      <c r="K52" s="624">
        <v>5.2750692702829838E-11</v>
      </c>
      <c r="L52" s="624">
        <v>0.99999999994179234</v>
      </c>
      <c r="M52" s="624">
        <v>8.7311491370201111E-11</v>
      </c>
      <c r="N52" s="65"/>
      <c r="O52" s="624">
        <v>2.1827872842550278E-11</v>
      </c>
      <c r="P52" s="624">
        <v>7.2759576141834259E-12</v>
      </c>
      <c r="Q52" s="624">
        <v>-0.99999999998908606</v>
      </c>
      <c r="R52" s="624">
        <v>0.99999999997817213</v>
      </c>
      <c r="S52" s="624">
        <v>3.637978807091713E-11</v>
      </c>
      <c r="T52" s="65"/>
      <c r="U52" s="624">
        <v>0</v>
      </c>
      <c r="V52" s="624">
        <v>3.4560798667371273E-11</v>
      </c>
      <c r="W52" s="624">
        <v>0</v>
      </c>
      <c r="X52" s="624">
        <v>-1.9999999999054126</v>
      </c>
      <c r="Y52" s="624">
        <v>-0.99999999986903276</v>
      </c>
      <c r="Z52" s="65"/>
      <c r="AA52" s="624">
        <v>0</v>
      </c>
      <c r="AB52" s="624">
        <v>-1.1599899999928311</v>
      </c>
      <c r="AC52" s="624">
        <v>1.1599900000437628</v>
      </c>
      <c r="AD52" s="624">
        <v>3.637978807091713E-11</v>
      </c>
      <c r="AE52" s="624">
        <v>0</v>
      </c>
    </row>
    <row r="53" spans="1:32" hidden="1" outlineLevel="1" x14ac:dyDescent="0.25">
      <c r="A53" s="245" t="s">
        <v>17</v>
      </c>
      <c r="B53" s="624">
        <v>0.99999999999636202</v>
      </c>
      <c r="C53" s="624">
        <v>0</v>
      </c>
      <c r="E53" s="624">
        <v>0.99999999999636202</v>
      </c>
      <c r="F53" s="624">
        <v>0</v>
      </c>
      <c r="G53" s="624">
        <f>G20-SUM(G22:G29)-G33-G34</f>
        <v>0</v>
      </c>
      <c r="H53" s="65"/>
      <c r="I53" s="624">
        <v>1.000000000007276</v>
      </c>
      <c r="J53" s="624">
        <v>0</v>
      </c>
      <c r="K53" s="624">
        <v>0</v>
      </c>
      <c r="L53" s="624">
        <v>-0.99999999997089617</v>
      </c>
      <c r="M53" s="624">
        <v>0</v>
      </c>
      <c r="N53" s="65"/>
      <c r="O53" s="624">
        <v>2.9999999999854481</v>
      </c>
      <c r="P53" s="624">
        <v>1</v>
      </c>
      <c r="Q53" s="624">
        <v>0</v>
      </c>
      <c r="R53" s="624">
        <v>0</v>
      </c>
      <c r="S53" s="624">
        <v>0</v>
      </c>
      <c r="T53" s="65"/>
      <c r="U53" s="624">
        <v>1</v>
      </c>
      <c r="V53" s="624">
        <v>-1.0000000000145519</v>
      </c>
      <c r="W53" s="624">
        <v>0</v>
      </c>
      <c r="X53" s="624">
        <v>-0.55699999998614658</v>
      </c>
      <c r="Y53" s="624">
        <v>-0.55699999997159466</v>
      </c>
      <c r="Z53" s="65"/>
      <c r="AA53" s="624">
        <v>0</v>
      </c>
      <c r="AB53" s="624">
        <v>-1.6540000004169997E-2</v>
      </c>
      <c r="AC53" s="624">
        <v>-0.98346000000310596</v>
      </c>
      <c r="AD53" s="624">
        <v>2.9999999999854481</v>
      </c>
      <c r="AE53" s="624">
        <v>2</v>
      </c>
    </row>
    <row r="54" spans="1:32" hidden="1" outlineLevel="1" x14ac:dyDescent="0.25">
      <c r="A54" s="245" t="s">
        <v>32</v>
      </c>
      <c r="B54" s="624">
        <v>0</v>
      </c>
      <c r="C54" s="624">
        <v>0</v>
      </c>
      <c r="E54" s="624">
        <v>0</v>
      </c>
      <c r="F54" s="624">
        <v>0</v>
      </c>
      <c r="G54" s="624">
        <f>G45-SUM(G42:G44)</f>
        <v>0</v>
      </c>
      <c r="H54" s="65"/>
      <c r="I54" s="624">
        <v>0</v>
      </c>
      <c r="J54" s="624">
        <v>0</v>
      </c>
      <c r="K54" s="624">
        <v>0</v>
      </c>
      <c r="L54" s="624">
        <v>0</v>
      </c>
      <c r="M54" s="624">
        <v>0</v>
      </c>
      <c r="N54" s="65"/>
      <c r="O54" s="624">
        <v>0</v>
      </c>
      <c r="P54" s="624">
        <v>0</v>
      </c>
      <c r="Q54" s="624">
        <v>0</v>
      </c>
      <c r="R54" s="624">
        <v>0</v>
      </c>
      <c r="S54" s="624">
        <v>-1</v>
      </c>
      <c r="T54" s="65"/>
      <c r="U54" s="624">
        <v>0</v>
      </c>
      <c r="V54" s="624">
        <v>0</v>
      </c>
      <c r="W54" s="624">
        <v>0</v>
      </c>
      <c r="X54" s="624">
        <v>0</v>
      </c>
      <c r="Y54" s="624">
        <v>0.17699999967589974</v>
      </c>
      <c r="Z54" s="65"/>
      <c r="AA54" s="624">
        <v>0</v>
      </c>
      <c r="AB54" s="624">
        <v>0</v>
      </c>
      <c r="AC54" s="624">
        <v>0</v>
      </c>
      <c r="AD54" s="624">
        <v>0</v>
      </c>
      <c r="AE54" s="624">
        <v>0</v>
      </c>
    </row>
    <row r="55" spans="1:32" hidden="1" outlineLevel="1" x14ac:dyDescent="0.25">
      <c r="A55" s="245" t="s">
        <v>33</v>
      </c>
      <c r="B55" s="624">
        <v>0.999644201016054</v>
      </c>
      <c r="C55" s="624">
        <v>0</v>
      </c>
      <c r="E55" s="624">
        <v>0.99964420101605356</v>
      </c>
      <c r="F55" s="244">
        <f>F40-F45-F49</f>
        <v>-3.3579941373318434E-4</v>
      </c>
      <c r="G55" s="244">
        <f>G40-G45-G49</f>
        <v>0.99899999983608723</v>
      </c>
      <c r="H55" s="65"/>
      <c r="I55" s="624">
        <v>-1.3900005724281073E-3</v>
      </c>
      <c r="J55" s="624">
        <v>0</v>
      </c>
      <c r="K55" s="624">
        <v>0</v>
      </c>
      <c r="L55" s="624">
        <v>0</v>
      </c>
      <c r="M55" s="624">
        <v>-3.8999971002340317E-4</v>
      </c>
      <c r="N55" s="65"/>
      <c r="O55" s="624">
        <v>0.43299999937880784</v>
      </c>
      <c r="P55" s="624">
        <v>0</v>
      </c>
      <c r="Q55" s="624">
        <v>0</v>
      </c>
      <c r="R55" s="624">
        <v>0</v>
      </c>
      <c r="S55" s="624">
        <v>-0.20699999993667006</v>
      </c>
      <c r="T55" s="65"/>
      <c r="U55" s="624">
        <v>0</v>
      </c>
      <c r="V55" s="624">
        <v>0</v>
      </c>
      <c r="W55" s="624">
        <v>0</v>
      </c>
      <c r="X55" s="624">
        <v>0</v>
      </c>
      <c r="Y55" s="624">
        <v>-8.9457985013723373E-3</v>
      </c>
      <c r="Z55" s="65"/>
      <c r="AA55" s="624">
        <v>0</v>
      </c>
      <c r="AB55" s="624">
        <v>-7.7019999735057354E-2</v>
      </c>
      <c r="AC55" s="624">
        <v>0</v>
      </c>
      <c r="AD55" s="624">
        <v>0</v>
      </c>
      <c r="AE55" s="624">
        <v>0</v>
      </c>
    </row>
    <row r="56" spans="1:32" collapsed="1" x14ac:dyDescent="0.25"/>
  </sheetData>
  <mergeCells count="1">
    <mergeCell ref="E9:G9"/>
  </mergeCells>
  <pageMargins left="0.7" right="0.7" top="0.75" bottom="0.75" header="0.3" footer="0.3"/>
  <pageSetup scale="2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E57"/>
  <sheetViews>
    <sheetView showGridLines="0" zoomScale="85" zoomScaleNormal="85" workbookViewId="0">
      <selection activeCell="G38" sqref="G38:G49"/>
    </sheetView>
  </sheetViews>
  <sheetFormatPr defaultColWidth="9.140625" defaultRowHeight="15" outlineLevelRow="1" x14ac:dyDescent="0.25"/>
  <cols>
    <col min="1" max="1" width="58.42578125" style="4" customWidth="1"/>
    <col min="2" max="2" width="11.28515625" style="4" bestFit="1" customWidth="1"/>
    <col min="3" max="3" width="11.28515625" style="4" customWidth="1"/>
    <col min="4" max="4" width="8" style="4" customWidth="1"/>
    <col min="5" max="6" width="12" style="4" bestFit="1" customWidth="1"/>
    <col min="7" max="7" width="12" style="4" customWidth="1"/>
    <col min="8" max="8" width="2.7109375" style="4" customWidth="1"/>
    <col min="9" max="12" width="12" style="4" bestFit="1" customWidth="1"/>
    <col min="13" max="13" width="10.28515625" style="4" bestFit="1" customWidth="1"/>
    <col min="14" max="14" width="2.7109375" style="4" customWidth="1"/>
    <col min="15" max="18" width="12" style="4" bestFit="1" customWidth="1"/>
    <col min="19" max="19" width="10.28515625" style="4" bestFit="1" customWidth="1"/>
    <col min="20" max="20" width="3.7109375" style="4" customWidth="1"/>
    <col min="21" max="24" width="12" style="4" bestFit="1" customWidth="1"/>
    <col min="25" max="25" width="10.28515625" style="4" bestFit="1" customWidth="1"/>
    <col min="26" max="26" width="2.5703125" style="4" customWidth="1"/>
    <col min="27" max="30" width="12" style="4" bestFit="1" customWidth="1"/>
    <col min="31" max="31" width="9.5703125" style="4" bestFit="1" customWidth="1"/>
    <col min="32" max="32" width="3.42578125" style="4" customWidth="1"/>
    <col min="33" max="33" width="45.85546875" style="4" customWidth="1"/>
    <col min="34" max="38" width="12.28515625" style="4" customWidth="1"/>
    <col min="39" max="39" width="2.5703125" style="4" customWidth="1"/>
    <col min="40" max="44" width="13" style="4" customWidth="1"/>
    <col min="45" max="45" width="2.42578125" style="4" customWidth="1"/>
    <col min="46" max="50" width="14.140625" style="4" customWidth="1"/>
    <col min="51" max="51" width="2.28515625" style="4" customWidth="1"/>
    <col min="52" max="52" width="14.140625" style="4" customWidth="1"/>
    <col min="53" max="56" width="11.7109375" style="4" customWidth="1"/>
    <col min="57" max="57" width="2.5703125" style="4" customWidth="1"/>
    <col min="58" max="62" width="11.7109375" style="4" customWidth="1"/>
    <col min="63" max="63" width="2.7109375" style="4" customWidth="1"/>
    <col min="64" max="64" width="11.7109375" style="4" customWidth="1"/>
    <col min="65" max="68" width="10.5703125" style="4" customWidth="1"/>
    <col min="69" max="69" width="2.5703125" style="4" customWidth="1"/>
    <col min="70" max="70" width="12.5703125" style="4" customWidth="1"/>
    <col min="71" max="73" width="10.5703125" style="4" customWidth="1"/>
    <col min="74" max="74" width="12.28515625" style="4" customWidth="1"/>
    <col min="75" max="75" width="2.7109375" style="4" customWidth="1"/>
    <col min="76" max="80" width="10.5703125" style="4" customWidth="1"/>
    <col min="81" max="81" width="3" style="4" customWidth="1"/>
    <col min="82" max="86" width="10.5703125" style="4" customWidth="1"/>
    <col min="87" max="87" width="3" style="4" customWidth="1"/>
    <col min="88" max="92" width="10.5703125" style="6" customWidth="1"/>
    <col min="93" max="93" width="3" style="4" customWidth="1"/>
    <col min="94" max="98" width="10.5703125" style="4" customWidth="1"/>
    <col min="99" max="99" width="3" style="4" customWidth="1"/>
    <col min="100" max="104" width="10.5703125" style="4" customWidth="1"/>
    <col min="105" max="105" width="3" style="4" customWidth="1"/>
    <col min="106" max="110" width="10.5703125" style="4" customWidth="1"/>
    <col min="111" max="111" width="3" style="4" customWidth="1"/>
    <col min="112" max="116" width="10.5703125" style="4" customWidth="1"/>
    <col min="117" max="117" width="3" style="4" customWidth="1"/>
    <col min="118" max="122" width="10.5703125" style="4" customWidth="1"/>
    <col min="123" max="123" width="3" style="4" customWidth="1"/>
    <col min="124" max="127" width="10.5703125" style="4" customWidth="1"/>
    <col min="128" max="16384" width="9.140625" style="4"/>
  </cols>
  <sheetData>
    <row r="1" spans="1:127" s="14" customFormat="1" x14ac:dyDescent="0.25">
      <c r="A1" s="12" t="s">
        <v>148</v>
      </c>
      <c r="B1" s="12"/>
      <c r="C1" s="12"/>
      <c r="D1" s="6"/>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7"/>
      <c r="BM1" s="11"/>
      <c r="BN1" s="10"/>
      <c r="BO1" s="12"/>
      <c r="BP1" s="12"/>
      <c r="BQ1" s="12"/>
      <c r="BR1" s="17"/>
      <c r="BS1" s="11"/>
      <c r="BT1" s="10"/>
      <c r="BU1" s="10"/>
      <c r="BV1" s="10"/>
      <c r="BW1" s="10"/>
      <c r="BX1" s="17"/>
      <c r="BY1" s="11"/>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row>
    <row r="2" spans="1:127" s="14" customFormat="1" x14ac:dyDescent="0.25">
      <c r="A2" s="12" t="s">
        <v>26</v>
      </c>
      <c r="B2" s="12"/>
      <c r="C2" s="12"/>
      <c r="D2" s="6"/>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7"/>
      <c r="BM2" s="11"/>
      <c r="BN2" s="10"/>
      <c r="BO2" s="12"/>
      <c r="BP2" s="12"/>
      <c r="BQ2" s="12"/>
      <c r="BR2" s="17"/>
      <c r="BS2" s="11"/>
      <c r="BT2" s="10"/>
      <c r="BU2" s="19"/>
      <c r="BV2" s="10"/>
      <c r="BW2" s="10"/>
      <c r="BX2" s="17"/>
      <c r="BY2" s="11"/>
      <c r="BZ2" s="10"/>
      <c r="CA2" s="19"/>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row>
    <row r="3" spans="1:127" s="14" customFormat="1" x14ac:dyDescent="0.25">
      <c r="A3" s="12"/>
      <c r="B3" s="12"/>
      <c r="C3" s="12"/>
      <c r="D3" s="6"/>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7"/>
      <c r="BM3" s="11"/>
      <c r="BN3" s="10"/>
      <c r="BO3" s="12"/>
      <c r="BP3" s="12"/>
      <c r="BQ3" s="12"/>
      <c r="BR3" s="17"/>
      <c r="BS3" s="11"/>
      <c r="BT3" s="10"/>
      <c r="BU3" s="10"/>
      <c r="BV3" s="10"/>
      <c r="BW3" s="10"/>
      <c r="BX3" s="17"/>
      <c r="BY3" s="11"/>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row>
    <row r="4" spans="1:127" x14ac:dyDescent="0.25">
      <c r="A4" s="5"/>
      <c r="B4" s="30"/>
      <c r="C4" s="30"/>
      <c r="D4" s="6"/>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6"/>
      <c r="AG4" s="6"/>
      <c r="AH4" s="12"/>
      <c r="AI4" s="12"/>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22"/>
      <c r="BM4" s="22"/>
      <c r="BN4" s="22"/>
      <c r="BO4" s="6"/>
      <c r="BP4" s="6"/>
      <c r="BQ4" s="6"/>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row>
    <row r="5" spans="1:127" x14ac:dyDescent="0.25">
      <c r="A5" s="5"/>
      <c r="B5" s="6"/>
      <c r="C5" s="6"/>
      <c r="D5" s="6"/>
      <c r="E5" s="6"/>
      <c r="F5" s="6"/>
      <c r="G5" s="6"/>
      <c r="H5" s="6"/>
      <c r="I5" s="6"/>
      <c r="J5" s="6"/>
      <c r="K5" s="6"/>
      <c r="L5" s="6"/>
      <c r="M5" s="6"/>
      <c r="N5" s="6"/>
      <c r="O5" s="6"/>
      <c r="P5" s="6"/>
      <c r="Q5" s="6"/>
      <c r="R5" s="6"/>
      <c r="S5" s="6"/>
      <c r="T5" s="6"/>
      <c r="U5" s="6"/>
      <c r="V5" s="6"/>
      <c r="W5" s="30"/>
      <c r="X5" s="30"/>
      <c r="Y5" s="30"/>
      <c r="Z5" s="6"/>
      <c r="AA5" s="6"/>
      <c r="AB5" s="6"/>
      <c r="AC5" s="30"/>
      <c r="AD5" s="30"/>
      <c r="AE5" s="30"/>
      <c r="AF5" s="30"/>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22"/>
      <c r="BM5" s="22"/>
      <c r="BN5" s="22"/>
      <c r="BO5" s="6"/>
      <c r="BP5" s="6"/>
      <c r="BQ5" s="6"/>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6"/>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row>
    <row r="6" spans="1:127" ht="15.75" thickBot="1" x14ac:dyDescent="0.3">
      <c r="A6" s="5"/>
      <c r="B6" s="6"/>
      <c r="C6" s="6"/>
      <c r="D6" s="232"/>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22"/>
      <c r="BM6" s="22"/>
      <c r="BN6" s="22"/>
      <c r="BO6" s="6"/>
      <c r="BP6" s="6"/>
      <c r="BQ6" s="6"/>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6"/>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row>
    <row r="7" spans="1:127" ht="15.75" thickBot="1" x14ac:dyDescent="0.3">
      <c r="A7" s="6"/>
      <c r="B7" s="704" t="s">
        <v>274</v>
      </c>
      <c r="C7" s="737" t="s">
        <v>275</v>
      </c>
      <c r="D7" s="6"/>
      <c r="E7" s="937">
        <v>2026</v>
      </c>
      <c r="F7" s="938"/>
      <c r="G7" s="939"/>
      <c r="H7" s="6"/>
      <c r="I7" s="934">
        <v>2025</v>
      </c>
      <c r="J7" s="935"/>
      <c r="K7" s="935"/>
      <c r="L7" s="935"/>
      <c r="M7" s="936"/>
      <c r="N7" s="6"/>
      <c r="O7" s="934">
        <v>2024</v>
      </c>
      <c r="P7" s="935"/>
      <c r="Q7" s="935"/>
      <c r="R7" s="935"/>
      <c r="S7" s="936"/>
      <c r="T7" s="6"/>
      <c r="U7" s="934">
        <v>2023</v>
      </c>
      <c r="V7" s="935"/>
      <c r="W7" s="935"/>
      <c r="X7" s="935"/>
      <c r="Y7" s="936"/>
      <c r="Z7" s="644"/>
      <c r="AA7" s="934">
        <v>2022</v>
      </c>
      <c r="AB7" s="935"/>
      <c r="AC7" s="935"/>
      <c r="AD7" s="935"/>
      <c r="AE7" s="936"/>
      <c r="AF7" s="393"/>
      <c r="AG7" s="6"/>
      <c r="AH7" s="931">
        <v>2021</v>
      </c>
      <c r="AI7" s="932"/>
      <c r="AJ7" s="932"/>
      <c r="AK7" s="932"/>
      <c r="AL7" s="933"/>
      <c r="AM7" s="6"/>
      <c r="AN7" s="931">
        <v>2020</v>
      </c>
      <c r="AO7" s="932"/>
      <c r="AP7" s="932"/>
      <c r="AQ7" s="932"/>
      <c r="AR7" s="933"/>
      <c r="AS7" s="393"/>
      <c r="AT7" s="928">
        <v>2019</v>
      </c>
      <c r="AU7" s="929"/>
      <c r="AV7" s="929"/>
      <c r="AW7" s="929"/>
      <c r="AX7" s="930"/>
      <c r="AY7" s="6"/>
      <c r="AZ7" s="928">
        <v>2018</v>
      </c>
      <c r="BA7" s="929"/>
      <c r="BB7" s="929"/>
      <c r="BC7" s="929"/>
      <c r="BD7" s="930"/>
      <c r="BE7" s="6"/>
      <c r="BF7" s="928">
        <v>2017</v>
      </c>
      <c r="BG7" s="929"/>
      <c r="BH7" s="929"/>
      <c r="BI7" s="929"/>
      <c r="BJ7" s="930"/>
      <c r="BK7" s="6"/>
      <c r="BL7" s="928">
        <v>2016</v>
      </c>
      <c r="BM7" s="929"/>
      <c r="BN7" s="929"/>
      <c r="BO7" s="929"/>
      <c r="BP7" s="930"/>
      <c r="BQ7" s="6"/>
      <c r="BR7" s="928">
        <v>2015</v>
      </c>
      <c r="BS7" s="929"/>
      <c r="BT7" s="929"/>
      <c r="BU7" s="929"/>
      <c r="BV7" s="930"/>
      <c r="BW7" s="90"/>
      <c r="BX7" s="928">
        <v>2014</v>
      </c>
      <c r="BY7" s="929"/>
      <c r="BZ7" s="929"/>
      <c r="CA7" s="929"/>
      <c r="CB7" s="930"/>
      <c r="CC7" s="90"/>
      <c r="CD7" s="928">
        <v>2013</v>
      </c>
      <c r="CE7" s="929"/>
      <c r="CF7" s="929"/>
      <c r="CG7" s="929"/>
      <c r="CH7" s="930"/>
      <c r="CI7" s="90"/>
      <c r="CJ7" s="928">
        <v>2012</v>
      </c>
      <c r="CK7" s="929"/>
      <c r="CL7" s="929"/>
      <c r="CM7" s="929"/>
      <c r="CN7" s="930"/>
      <c r="CO7" s="90"/>
      <c r="CP7" s="928">
        <v>2011</v>
      </c>
      <c r="CQ7" s="929"/>
      <c r="CR7" s="929"/>
      <c r="CS7" s="929"/>
      <c r="CT7" s="930"/>
      <c r="CU7" s="90"/>
      <c r="CV7" s="928">
        <v>2010</v>
      </c>
      <c r="CW7" s="929"/>
      <c r="CX7" s="929"/>
      <c r="CY7" s="929"/>
      <c r="CZ7" s="930"/>
      <c r="DA7" s="90"/>
      <c r="DB7" s="928">
        <v>2009</v>
      </c>
      <c r="DC7" s="929"/>
      <c r="DD7" s="929"/>
      <c r="DE7" s="929"/>
      <c r="DF7" s="930"/>
      <c r="DG7" s="90"/>
      <c r="DH7" s="928">
        <v>2008</v>
      </c>
      <c r="DI7" s="929"/>
      <c r="DJ7" s="929"/>
      <c r="DK7" s="929"/>
      <c r="DL7" s="930"/>
      <c r="DM7" s="90"/>
      <c r="DN7" s="928">
        <v>2007</v>
      </c>
      <c r="DO7" s="929"/>
      <c r="DP7" s="929"/>
      <c r="DQ7" s="929"/>
      <c r="DR7" s="930"/>
      <c r="DS7" s="90"/>
      <c r="DT7" s="928">
        <v>2006</v>
      </c>
      <c r="DU7" s="929"/>
      <c r="DV7" s="929"/>
      <c r="DW7" s="930"/>
    </row>
    <row r="8" spans="1:127" s="159" customFormat="1" x14ac:dyDescent="0.25">
      <c r="A8" s="35"/>
      <c r="B8" s="657" t="s">
        <v>276</v>
      </c>
      <c r="C8" s="707" t="s">
        <v>276</v>
      </c>
      <c r="D8" s="6"/>
      <c r="E8" s="450" t="s">
        <v>277</v>
      </c>
      <c r="F8" s="906" t="s">
        <v>278</v>
      </c>
      <c r="G8" s="905" t="s">
        <v>279</v>
      </c>
      <c r="H8" s="35"/>
      <c r="I8" s="450" t="s">
        <v>277</v>
      </c>
      <c r="J8" s="96" t="s">
        <v>278</v>
      </c>
      <c r="K8" s="96" t="s">
        <v>279</v>
      </c>
      <c r="L8" s="471" t="s">
        <v>280</v>
      </c>
      <c r="M8" s="469" t="s">
        <v>254</v>
      </c>
      <c r="N8" s="35"/>
      <c r="O8" s="450" t="s">
        <v>277</v>
      </c>
      <c r="P8" s="96" t="s">
        <v>278</v>
      </c>
      <c r="Q8" s="96" t="s">
        <v>279</v>
      </c>
      <c r="R8" s="471" t="s">
        <v>280</v>
      </c>
      <c r="S8" s="469" t="s">
        <v>255</v>
      </c>
      <c r="T8" s="35"/>
      <c r="U8" s="450" t="s">
        <v>277</v>
      </c>
      <c r="V8" s="96" t="s">
        <v>278</v>
      </c>
      <c r="W8" s="96" t="s">
        <v>279</v>
      </c>
      <c r="X8" s="471" t="s">
        <v>280</v>
      </c>
      <c r="Y8" s="469" t="s">
        <v>256</v>
      </c>
      <c r="Z8" s="10"/>
      <c r="AA8" s="450" t="s">
        <v>277</v>
      </c>
      <c r="AB8" s="96" t="s">
        <v>278</v>
      </c>
      <c r="AC8" s="96" t="s">
        <v>279</v>
      </c>
      <c r="AD8" s="471" t="s">
        <v>280</v>
      </c>
      <c r="AE8" s="469" t="s">
        <v>257</v>
      </c>
      <c r="AF8" s="10"/>
      <c r="AG8" s="6"/>
      <c r="AH8" s="75" t="s">
        <v>277</v>
      </c>
      <c r="AI8" s="10" t="s">
        <v>278</v>
      </c>
      <c r="AJ8" s="10" t="s">
        <v>279</v>
      </c>
      <c r="AK8" s="10" t="s">
        <v>280</v>
      </c>
      <c r="AL8" s="13" t="s">
        <v>258</v>
      </c>
      <c r="AM8" s="35"/>
      <c r="AN8" s="75" t="s">
        <v>277</v>
      </c>
      <c r="AO8" s="10" t="s">
        <v>278</v>
      </c>
      <c r="AP8" s="10" t="s">
        <v>279</v>
      </c>
      <c r="AQ8" s="10" t="s">
        <v>280</v>
      </c>
      <c r="AR8" s="13" t="s">
        <v>259</v>
      </c>
      <c r="AS8" s="10"/>
      <c r="AT8" s="75" t="s">
        <v>277</v>
      </c>
      <c r="AU8" s="10" t="s">
        <v>278</v>
      </c>
      <c r="AV8" s="10" t="s">
        <v>279</v>
      </c>
      <c r="AW8" s="10" t="s">
        <v>280</v>
      </c>
      <c r="AX8" s="13" t="s">
        <v>260</v>
      </c>
      <c r="AY8" s="35"/>
      <c r="AZ8" s="75" t="s">
        <v>277</v>
      </c>
      <c r="BA8" s="10" t="s">
        <v>278</v>
      </c>
      <c r="BB8" s="10" t="s">
        <v>279</v>
      </c>
      <c r="BC8" s="10" t="s">
        <v>280</v>
      </c>
      <c r="BD8" s="13" t="s">
        <v>261</v>
      </c>
      <c r="BE8" s="35"/>
      <c r="BF8" s="75" t="s">
        <v>277</v>
      </c>
      <c r="BG8" s="10" t="s">
        <v>278</v>
      </c>
      <c r="BH8" s="10" t="s">
        <v>279</v>
      </c>
      <c r="BI8" s="10" t="s">
        <v>280</v>
      </c>
      <c r="BJ8" s="13" t="s">
        <v>262</v>
      </c>
      <c r="BK8" s="35"/>
      <c r="BL8" s="75" t="s">
        <v>277</v>
      </c>
      <c r="BM8" s="10" t="s">
        <v>278</v>
      </c>
      <c r="BN8" s="10" t="s">
        <v>279</v>
      </c>
      <c r="BO8" s="10" t="s">
        <v>280</v>
      </c>
      <c r="BP8" s="13" t="s">
        <v>263</v>
      </c>
      <c r="BQ8" s="35"/>
      <c r="BR8" s="75" t="s">
        <v>277</v>
      </c>
      <c r="BS8" s="10" t="s">
        <v>278</v>
      </c>
      <c r="BT8" s="10" t="s">
        <v>279</v>
      </c>
      <c r="BU8" s="10" t="s">
        <v>280</v>
      </c>
      <c r="BV8" s="13" t="s">
        <v>264</v>
      </c>
      <c r="BW8" s="10"/>
      <c r="BX8" s="75" t="s">
        <v>277</v>
      </c>
      <c r="BY8" s="10" t="s">
        <v>278</v>
      </c>
      <c r="BZ8" s="10" t="s">
        <v>279</v>
      </c>
      <c r="CA8" s="10" t="s">
        <v>280</v>
      </c>
      <c r="CB8" s="13" t="s">
        <v>265</v>
      </c>
      <c r="CC8" s="10"/>
      <c r="CD8" s="75" t="s">
        <v>277</v>
      </c>
      <c r="CE8" s="10" t="s">
        <v>278</v>
      </c>
      <c r="CF8" s="10" t="s">
        <v>279</v>
      </c>
      <c r="CG8" s="10" t="s">
        <v>280</v>
      </c>
      <c r="CH8" s="13" t="s">
        <v>266</v>
      </c>
      <c r="CI8" s="10"/>
      <c r="CJ8" s="75" t="s">
        <v>277</v>
      </c>
      <c r="CK8" s="10" t="s">
        <v>278</v>
      </c>
      <c r="CL8" s="10" t="s">
        <v>279</v>
      </c>
      <c r="CM8" s="10" t="s">
        <v>280</v>
      </c>
      <c r="CN8" s="13" t="s">
        <v>267</v>
      </c>
      <c r="CO8" s="10"/>
      <c r="CP8" s="75" t="s">
        <v>277</v>
      </c>
      <c r="CQ8" s="10" t="s">
        <v>278</v>
      </c>
      <c r="CR8" s="10" t="s">
        <v>279</v>
      </c>
      <c r="CS8" s="10" t="s">
        <v>280</v>
      </c>
      <c r="CT8" s="13" t="s">
        <v>268</v>
      </c>
      <c r="CU8" s="10"/>
      <c r="CV8" s="75" t="s">
        <v>277</v>
      </c>
      <c r="CW8" s="10" t="s">
        <v>278</v>
      </c>
      <c r="CX8" s="10" t="s">
        <v>279</v>
      </c>
      <c r="CY8" s="10" t="s">
        <v>280</v>
      </c>
      <c r="CZ8" s="13" t="s">
        <v>269</v>
      </c>
      <c r="DA8" s="10"/>
      <c r="DB8" s="75" t="s">
        <v>277</v>
      </c>
      <c r="DC8" s="10" t="s">
        <v>278</v>
      </c>
      <c r="DD8" s="10" t="s">
        <v>279</v>
      </c>
      <c r="DE8" s="10" t="s">
        <v>280</v>
      </c>
      <c r="DF8" s="13" t="s">
        <v>270</v>
      </c>
      <c r="DG8" s="10"/>
      <c r="DH8" s="75" t="s">
        <v>277</v>
      </c>
      <c r="DI8" s="10" t="s">
        <v>278</v>
      </c>
      <c r="DJ8" s="10" t="s">
        <v>279</v>
      </c>
      <c r="DK8" s="10" t="s">
        <v>280</v>
      </c>
      <c r="DL8" s="13" t="s">
        <v>271</v>
      </c>
      <c r="DM8" s="10"/>
      <c r="DN8" s="75" t="s">
        <v>277</v>
      </c>
      <c r="DO8" s="10" t="s">
        <v>278</v>
      </c>
      <c r="DP8" s="10" t="s">
        <v>279</v>
      </c>
      <c r="DQ8" s="10" t="s">
        <v>280</v>
      </c>
      <c r="DR8" s="13" t="s">
        <v>272</v>
      </c>
      <c r="DS8" s="10"/>
      <c r="DT8" s="75" t="s">
        <v>278</v>
      </c>
      <c r="DU8" s="10" t="s">
        <v>279</v>
      </c>
      <c r="DV8" s="10" t="s">
        <v>280</v>
      </c>
      <c r="DW8" s="13" t="s">
        <v>273</v>
      </c>
    </row>
    <row r="9" spans="1:127" x14ac:dyDescent="0.25">
      <c r="A9" s="6"/>
      <c r="B9" s="640"/>
      <c r="C9" s="708"/>
      <c r="D9" s="6"/>
      <c r="E9" s="5"/>
      <c r="F9" s="6"/>
      <c r="G9" s="673"/>
      <c r="H9" s="6"/>
      <c r="I9" s="75"/>
      <c r="J9" s="10"/>
      <c r="K9" s="10"/>
      <c r="L9" s="10"/>
      <c r="M9" s="13"/>
      <c r="N9" s="6"/>
      <c r="O9" s="75"/>
      <c r="P9" s="10"/>
      <c r="Q9" s="10"/>
      <c r="R9" s="10"/>
      <c r="S9" s="13"/>
      <c r="T9" s="6"/>
      <c r="U9" s="75"/>
      <c r="V9" s="10"/>
      <c r="W9" s="10"/>
      <c r="X9" s="10"/>
      <c r="Y9" s="13"/>
      <c r="Z9" s="242"/>
      <c r="AA9" s="75"/>
      <c r="AB9" s="10"/>
      <c r="AC9" s="10"/>
      <c r="AD9" s="10"/>
      <c r="AE9" s="13"/>
      <c r="AF9" s="10"/>
      <c r="AG9" s="6"/>
      <c r="AH9" s="75"/>
      <c r="AI9" s="10"/>
      <c r="AJ9" s="10"/>
      <c r="AK9" s="10"/>
      <c r="AL9" s="13"/>
      <c r="AM9" s="6"/>
      <c r="AN9" s="75"/>
      <c r="AO9" s="10"/>
      <c r="AP9" s="10"/>
      <c r="AQ9" s="10"/>
      <c r="AR9" s="13"/>
      <c r="AS9" s="10"/>
      <c r="AT9" s="75"/>
      <c r="AU9" s="10"/>
      <c r="AV9" s="10"/>
      <c r="AW9" s="10"/>
      <c r="AX9" s="13"/>
      <c r="AY9" s="6"/>
      <c r="AZ9" s="75"/>
      <c r="BA9" s="10"/>
      <c r="BB9" s="10"/>
      <c r="BC9" s="10"/>
      <c r="BD9" s="13"/>
      <c r="BE9" s="6"/>
      <c r="BF9" s="75"/>
      <c r="BG9" s="10"/>
      <c r="BH9" s="10"/>
      <c r="BI9" s="10"/>
      <c r="BJ9" s="13"/>
      <c r="BK9" s="6"/>
      <c r="BL9" s="75"/>
      <c r="BM9" s="10"/>
      <c r="BN9" s="10"/>
      <c r="BO9" s="10"/>
      <c r="BP9" s="13"/>
      <c r="BQ9" s="6"/>
      <c r="BR9" s="75"/>
      <c r="BS9" s="10"/>
      <c r="BT9" s="10"/>
      <c r="BU9" s="10"/>
      <c r="BV9" s="13"/>
      <c r="BW9" s="10"/>
      <c r="BX9" s="75"/>
      <c r="BY9" s="10"/>
      <c r="BZ9" s="10"/>
      <c r="CA9" s="10"/>
      <c r="CB9" s="13"/>
      <c r="CC9" s="10"/>
      <c r="CD9" s="75"/>
      <c r="CE9" s="10"/>
      <c r="CF9" s="10"/>
      <c r="CG9" s="10"/>
      <c r="CH9" s="13"/>
      <c r="CI9" s="10"/>
      <c r="CJ9" s="75"/>
      <c r="CK9" s="10"/>
      <c r="CL9" s="10"/>
      <c r="CM9" s="10"/>
      <c r="CN9" s="13"/>
      <c r="CO9" s="10"/>
      <c r="CP9" s="75"/>
      <c r="CQ9" s="10"/>
      <c r="CR9" s="10"/>
      <c r="CS9" s="10"/>
      <c r="CT9" s="13"/>
      <c r="CU9" s="10"/>
      <c r="CV9" s="75"/>
      <c r="CW9" s="10"/>
      <c r="CX9" s="10"/>
      <c r="CY9" s="10"/>
      <c r="CZ9" s="13"/>
      <c r="DA9" s="10"/>
      <c r="DB9" s="75"/>
      <c r="DC9" s="10"/>
      <c r="DD9" s="10"/>
      <c r="DE9" s="10"/>
      <c r="DF9" s="13"/>
      <c r="DG9" s="10"/>
      <c r="DH9" s="75"/>
      <c r="DI9" s="10"/>
      <c r="DJ9" s="10"/>
      <c r="DK9" s="10"/>
      <c r="DL9" s="13"/>
      <c r="DM9" s="10"/>
      <c r="DN9" s="75"/>
      <c r="DO9" s="10"/>
      <c r="DP9" s="10"/>
      <c r="DQ9" s="10"/>
      <c r="DR9" s="13"/>
      <c r="DS9" s="10"/>
      <c r="DT9" s="75"/>
      <c r="DU9" s="10"/>
      <c r="DV9" s="10"/>
      <c r="DW9" s="13"/>
    </row>
    <row r="10" spans="1:127" s="14" customFormat="1" x14ac:dyDescent="0.25">
      <c r="A10" s="12" t="s">
        <v>3</v>
      </c>
      <c r="B10" s="597">
        <f t="shared" ref="B10:B17" si="0">SUM(E10:G10,L10)</f>
        <v>0</v>
      </c>
      <c r="C10" s="709">
        <f t="shared" ref="C10:C17" si="1">SUM(I10:K10,R10)</f>
        <v>0</v>
      </c>
      <c r="D10" s="35"/>
      <c r="E10" s="25">
        <v>0</v>
      </c>
      <c r="F10" s="367">
        <v>0</v>
      </c>
      <c r="G10" s="674">
        <v>0</v>
      </c>
      <c r="H10" s="12"/>
      <c r="I10" s="25">
        <v>0</v>
      </c>
      <c r="J10" s="367">
        <v>0</v>
      </c>
      <c r="K10" s="367">
        <v>0</v>
      </c>
      <c r="L10" s="367">
        <v>0</v>
      </c>
      <c r="M10" s="21">
        <v>0</v>
      </c>
      <c r="N10" s="12"/>
      <c r="O10" s="25">
        <v>0</v>
      </c>
      <c r="P10" s="367">
        <v>0</v>
      </c>
      <c r="Q10" s="367">
        <v>0</v>
      </c>
      <c r="R10" s="367">
        <v>0</v>
      </c>
      <c r="S10" s="21">
        <v>0</v>
      </c>
      <c r="T10" s="12"/>
      <c r="U10" s="25">
        <v>0</v>
      </c>
      <c r="V10" s="367">
        <v>0</v>
      </c>
      <c r="W10" s="367">
        <v>0</v>
      </c>
      <c r="X10" s="367">
        <v>0</v>
      </c>
      <c r="Y10" s="21">
        <v>0</v>
      </c>
      <c r="Z10" s="242"/>
      <c r="AA10" s="25">
        <v>0</v>
      </c>
      <c r="AB10" s="367">
        <v>0</v>
      </c>
      <c r="AC10" s="367">
        <v>0</v>
      </c>
      <c r="AD10" s="367">
        <v>0</v>
      </c>
      <c r="AE10" s="21">
        <v>0</v>
      </c>
      <c r="AF10" s="367"/>
      <c r="AG10" s="12" t="s">
        <v>3</v>
      </c>
      <c r="AH10" s="25">
        <v>0</v>
      </c>
      <c r="AI10" s="367">
        <v>0</v>
      </c>
      <c r="AJ10" s="367">
        <v>0</v>
      </c>
      <c r="AK10" s="367">
        <v>0</v>
      </c>
      <c r="AL10" s="21">
        <v>0</v>
      </c>
      <c r="AM10" s="12"/>
      <c r="AN10" s="25">
        <v>0</v>
      </c>
      <c r="AO10" s="367">
        <v>0</v>
      </c>
      <c r="AP10" s="367">
        <v>0</v>
      </c>
      <c r="AQ10" s="367">
        <v>0</v>
      </c>
      <c r="AR10" s="21">
        <v>0</v>
      </c>
      <c r="AS10" s="367"/>
      <c r="AT10" s="25">
        <v>0</v>
      </c>
      <c r="AU10" s="367">
        <v>0</v>
      </c>
      <c r="AV10" s="367">
        <v>0</v>
      </c>
      <c r="AW10" s="367">
        <v>0</v>
      </c>
      <c r="AX10" s="21">
        <v>0</v>
      </c>
      <c r="AY10" s="12"/>
      <c r="AZ10" s="25">
        <v>0</v>
      </c>
      <c r="BA10" s="367">
        <v>0</v>
      </c>
      <c r="BB10" s="367">
        <v>0</v>
      </c>
      <c r="BC10" s="367">
        <v>0</v>
      </c>
      <c r="BD10" s="21">
        <v>0</v>
      </c>
      <c r="BE10" s="12"/>
      <c r="BF10" s="25">
        <v>0</v>
      </c>
      <c r="BG10" s="367">
        <v>0</v>
      </c>
      <c r="BH10" s="367">
        <v>0</v>
      </c>
      <c r="BI10" s="367">
        <v>0</v>
      </c>
      <c r="BJ10" s="21">
        <v>0</v>
      </c>
      <c r="BK10" s="12"/>
      <c r="BL10" s="25">
        <v>0</v>
      </c>
      <c r="BM10" s="367">
        <v>0</v>
      </c>
      <c r="BN10" s="367">
        <v>0</v>
      </c>
      <c r="BO10" s="367">
        <v>0</v>
      </c>
      <c r="BP10" s="21">
        <v>0</v>
      </c>
      <c r="BQ10" s="12"/>
      <c r="BR10" s="25">
        <v>0</v>
      </c>
      <c r="BS10" s="367">
        <v>0</v>
      </c>
      <c r="BT10" s="367">
        <v>0</v>
      </c>
      <c r="BU10" s="367">
        <v>0</v>
      </c>
      <c r="BV10" s="21">
        <v>0</v>
      </c>
      <c r="BW10" s="20"/>
      <c r="BX10" s="25">
        <v>0</v>
      </c>
      <c r="BY10" s="367">
        <v>0</v>
      </c>
      <c r="BZ10" s="367">
        <v>0</v>
      </c>
      <c r="CA10" s="367">
        <v>0</v>
      </c>
      <c r="CB10" s="21">
        <v>0</v>
      </c>
      <c r="CC10" s="20"/>
      <c r="CD10" s="25">
        <v>0</v>
      </c>
      <c r="CE10" s="367">
        <v>0</v>
      </c>
      <c r="CF10" s="367">
        <v>0</v>
      </c>
      <c r="CG10" s="367">
        <v>0</v>
      </c>
      <c r="CH10" s="21"/>
      <c r="CI10" s="20"/>
      <c r="CJ10" s="25">
        <v>0</v>
      </c>
      <c r="CK10" s="367">
        <v>0</v>
      </c>
      <c r="CL10" s="367">
        <v>0</v>
      </c>
      <c r="CM10" s="367">
        <v>0</v>
      </c>
      <c r="CN10" s="21">
        <v>0</v>
      </c>
      <c r="CO10" s="20"/>
      <c r="CP10" s="25">
        <v>0</v>
      </c>
      <c r="CQ10" s="367">
        <v>0</v>
      </c>
      <c r="CR10" s="367">
        <v>0</v>
      </c>
      <c r="CS10" s="367">
        <v>0</v>
      </c>
      <c r="CT10" s="21">
        <v>0</v>
      </c>
      <c r="CU10" s="20"/>
      <c r="CV10" s="25">
        <v>0</v>
      </c>
      <c r="CW10" s="367">
        <v>0</v>
      </c>
      <c r="CX10" s="367">
        <v>0</v>
      </c>
      <c r="CY10" s="367">
        <v>-9502</v>
      </c>
      <c r="CZ10" s="21">
        <v>-9502</v>
      </c>
      <c r="DA10" s="20"/>
      <c r="DB10" s="25">
        <v>0</v>
      </c>
      <c r="DC10" s="367">
        <v>0</v>
      </c>
      <c r="DD10" s="367">
        <v>0</v>
      </c>
      <c r="DE10" s="367">
        <v>0</v>
      </c>
      <c r="DF10" s="21">
        <v>0</v>
      </c>
      <c r="DG10" s="20"/>
      <c r="DH10" s="25">
        <v>0</v>
      </c>
      <c r="DI10" s="367">
        <v>0</v>
      </c>
      <c r="DJ10" s="367">
        <v>0</v>
      </c>
      <c r="DK10" s="367">
        <v>0</v>
      </c>
      <c r="DL10" s="21">
        <v>0</v>
      </c>
      <c r="DM10" s="20"/>
      <c r="DN10" s="25"/>
      <c r="DO10" s="367"/>
      <c r="DP10" s="367">
        <v>1</v>
      </c>
      <c r="DQ10" s="367">
        <v>-1</v>
      </c>
      <c r="DR10" s="21"/>
      <c r="DS10" s="20"/>
      <c r="DT10" s="25">
        <v>0</v>
      </c>
      <c r="DU10" s="367">
        <v>0</v>
      </c>
      <c r="DV10" s="367"/>
      <c r="DW10" s="21"/>
    </row>
    <row r="11" spans="1:127" s="189" customFormat="1" ht="17.25" x14ac:dyDescent="0.4">
      <c r="A11" s="12" t="s">
        <v>4</v>
      </c>
      <c r="B11" s="641">
        <f t="shared" si="0"/>
        <v>0</v>
      </c>
      <c r="C11" s="710">
        <f t="shared" si="1"/>
        <v>0</v>
      </c>
      <c r="D11" s="6"/>
      <c r="E11" s="596">
        <v>0</v>
      </c>
      <c r="F11" s="897">
        <v>0</v>
      </c>
      <c r="G11" s="675">
        <v>0</v>
      </c>
      <c r="H11" s="12"/>
      <c r="I11" s="335">
        <v>0</v>
      </c>
      <c r="J11" s="452">
        <v>0</v>
      </c>
      <c r="K11" s="452">
        <v>0</v>
      </c>
      <c r="L11" s="452">
        <v>0</v>
      </c>
      <c r="M11" s="336">
        <v>0</v>
      </c>
      <c r="N11" s="12"/>
      <c r="O11" s="335">
        <v>0</v>
      </c>
      <c r="P11" s="452">
        <v>0</v>
      </c>
      <c r="Q11" s="452">
        <v>0</v>
      </c>
      <c r="R11" s="452">
        <v>0</v>
      </c>
      <c r="S11" s="336">
        <v>0</v>
      </c>
      <c r="T11" s="12"/>
      <c r="U11" s="335">
        <v>0</v>
      </c>
      <c r="V11" s="452">
        <v>0</v>
      </c>
      <c r="W11" s="452">
        <v>0</v>
      </c>
      <c r="X11" s="452">
        <v>0</v>
      </c>
      <c r="Y11" s="258">
        <v>0</v>
      </c>
      <c r="Z11" s="242"/>
      <c r="AA11" s="335">
        <v>0</v>
      </c>
      <c r="AB11" s="452">
        <v>0</v>
      </c>
      <c r="AC11" s="395">
        <v>0</v>
      </c>
      <c r="AD11" s="395">
        <v>0</v>
      </c>
      <c r="AE11" s="258">
        <v>0</v>
      </c>
      <c r="AF11" s="367"/>
      <c r="AG11" s="12" t="s">
        <v>4</v>
      </c>
      <c r="AH11" s="257">
        <v>0</v>
      </c>
      <c r="AI11" s="368">
        <v>0</v>
      </c>
      <c r="AJ11" s="368">
        <v>0</v>
      </c>
      <c r="AK11" s="368">
        <v>0</v>
      </c>
      <c r="AL11" s="258">
        <v>0</v>
      </c>
      <c r="AM11" s="12"/>
      <c r="AN11" s="257">
        <v>0</v>
      </c>
      <c r="AO11" s="368">
        <v>0</v>
      </c>
      <c r="AP11" s="368">
        <v>0</v>
      </c>
      <c r="AQ11" s="368">
        <v>0</v>
      </c>
      <c r="AR11" s="258">
        <v>0</v>
      </c>
      <c r="AS11" s="368"/>
      <c r="AT11" s="257">
        <v>0</v>
      </c>
      <c r="AU11" s="368">
        <v>0</v>
      </c>
      <c r="AV11" s="368">
        <v>0</v>
      </c>
      <c r="AW11" s="368">
        <v>0</v>
      </c>
      <c r="AX11" s="258">
        <v>0</v>
      </c>
      <c r="AY11" s="12"/>
      <c r="AZ11" s="257">
        <v>0</v>
      </c>
      <c r="BA11" s="368">
        <v>0</v>
      </c>
      <c r="BB11" s="368">
        <v>0</v>
      </c>
      <c r="BC11" s="368">
        <v>0</v>
      </c>
      <c r="BD11" s="258">
        <v>0</v>
      </c>
      <c r="BE11" s="12"/>
      <c r="BF11" s="257">
        <v>0</v>
      </c>
      <c r="BG11" s="368">
        <v>0</v>
      </c>
      <c r="BH11" s="368">
        <v>0</v>
      </c>
      <c r="BI11" s="368">
        <v>0</v>
      </c>
      <c r="BJ11" s="258">
        <v>0</v>
      </c>
      <c r="BK11" s="12"/>
      <c r="BL11" s="257">
        <v>0</v>
      </c>
      <c r="BM11" s="368">
        <v>0</v>
      </c>
      <c r="BN11" s="368">
        <v>0</v>
      </c>
      <c r="BO11" s="368">
        <v>0</v>
      </c>
      <c r="BP11" s="258">
        <v>0</v>
      </c>
      <c r="BQ11" s="210"/>
      <c r="BR11" s="257">
        <v>0</v>
      </c>
      <c r="BS11" s="368">
        <v>1</v>
      </c>
      <c r="BT11" s="368">
        <v>-1</v>
      </c>
      <c r="BU11" s="368">
        <v>0</v>
      </c>
      <c r="BV11" s="258">
        <v>0</v>
      </c>
      <c r="BW11" s="256"/>
      <c r="BX11" s="257">
        <v>0</v>
      </c>
      <c r="BY11" s="368">
        <v>0</v>
      </c>
      <c r="BZ11" s="368">
        <v>0</v>
      </c>
      <c r="CA11" s="368">
        <v>0</v>
      </c>
      <c r="CB11" s="258">
        <v>0</v>
      </c>
      <c r="CC11" s="256"/>
      <c r="CD11" s="257">
        <v>0</v>
      </c>
      <c r="CE11" s="368">
        <v>0</v>
      </c>
      <c r="CF11" s="368">
        <v>0</v>
      </c>
      <c r="CG11" s="368">
        <v>0</v>
      </c>
      <c r="CH11" s="258"/>
      <c r="CI11" s="256"/>
      <c r="CJ11" s="257">
        <v>0</v>
      </c>
      <c r="CK11" s="368">
        <v>0</v>
      </c>
      <c r="CL11" s="368">
        <v>0</v>
      </c>
      <c r="CM11" s="368">
        <v>0</v>
      </c>
      <c r="CN11" s="258">
        <v>0</v>
      </c>
      <c r="CO11" s="256"/>
      <c r="CP11" s="257">
        <v>-4</v>
      </c>
      <c r="CQ11" s="368">
        <v>-3</v>
      </c>
      <c r="CR11" s="368">
        <v>0</v>
      </c>
      <c r="CS11" s="368">
        <v>-6628</v>
      </c>
      <c r="CT11" s="258">
        <v>-6635</v>
      </c>
      <c r="CU11" s="256"/>
      <c r="CV11" s="257">
        <v>-4</v>
      </c>
      <c r="CW11" s="368">
        <v>-4</v>
      </c>
      <c r="CX11" s="368">
        <v>-4</v>
      </c>
      <c r="CY11" s="368">
        <v>-9505</v>
      </c>
      <c r="CZ11" s="258">
        <v>-9517</v>
      </c>
      <c r="DA11" s="256"/>
      <c r="DB11" s="257">
        <v>-3</v>
      </c>
      <c r="DC11" s="368">
        <v>-5</v>
      </c>
      <c r="DD11" s="368">
        <v>-4</v>
      </c>
      <c r="DE11" s="368">
        <v>-3</v>
      </c>
      <c r="DF11" s="258">
        <v>-15</v>
      </c>
      <c r="DG11" s="256"/>
      <c r="DH11" s="257">
        <v>48</v>
      </c>
      <c r="DI11" s="368">
        <v>-4</v>
      </c>
      <c r="DJ11" s="368">
        <v>-6</v>
      </c>
      <c r="DK11" s="368">
        <v>-5</v>
      </c>
      <c r="DL11" s="258">
        <v>-18</v>
      </c>
      <c r="DM11" s="256"/>
      <c r="DN11" s="257">
        <v>54</v>
      </c>
      <c r="DO11" s="368">
        <v>54</v>
      </c>
      <c r="DP11" s="368">
        <v>53</v>
      </c>
      <c r="DQ11" s="368">
        <v>46</v>
      </c>
      <c r="DR11" s="258">
        <v>129</v>
      </c>
      <c r="DS11" s="256"/>
      <c r="DT11" s="257">
        <v>18</v>
      </c>
      <c r="DU11" s="368">
        <v>35</v>
      </c>
      <c r="DV11" s="368">
        <v>33</v>
      </c>
      <c r="DW11" s="258">
        <v>86</v>
      </c>
    </row>
    <row r="12" spans="1:127" s="14" customFormat="1" x14ac:dyDescent="0.25">
      <c r="A12" s="12" t="s">
        <v>5</v>
      </c>
      <c r="B12" s="597">
        <f t="shared" si="0"/>
        <v>0</v>
      </c>
      <c r="C12" s="709">
        <f t="shared" si="1"/>
        <v>0</v>
      </c>
      <c r="D12" s="12"/>
      <c r="E12" s="332">
        <v>0</v>
      </c>
      <c r="F12" s="405">
        <v>0</v>
      </c>
      <c r="G12" s="676">
        <v>0</v>
      </c>
      <c r="H12" s="12"/>
      <c r="I12" s="332">
        <v>0</v>
      </c>
      <c r="J12" s="405">
        <v>0</v>
      </c>
      <c r="K12" s="405">
        <v>0</v>
      </c>
      <c r="L12" s="405">
        <v>0</v>
      </c>
      <c r="M12" s="333">
        <v>0</v>
      </c>
      <c r="N12" s="12"/>
      <c r="O12" s="332">
        <v>0</v>
      </c>
      <c r="P12" s="405">
        <v>0</v>
      </c>
      <c r="Q12" s="405">
        <v>0</v>
      </c>
      <c r="R12" s="405">
        <v>0</v>
      </c>
      <c r="S12" s="333">
        <v>0</v>
      </c>
      <c r="T12" s="12"/>
      <c r="U12" s="332">
        <v>0</v>
      </c>
      <c r="V12" s="405">
        <v>0</v>
      </c>
      <c r="W12" s="405">
        <v>0</v>
      </c>
      <c r="X12" s="405">
        <v>0</v>
      </c>
      <c r="Y12" s="21">
        <v>0</v>
      </c>
      <c r="Z12" s="242"/>
      <c r="AA12" s="332">
        <v>0</v>
      </c>
      <c r="AB12" s="405">
        <v>0</v>
      </c>
      <c r="AC12" s="367">
        <v>0</v>
      </c>
      <c r="AD12" s="367">
        <v>0</v>
      </c>
      <c r="AE12" s="21">
        <v>0</v>
      </c>
      <c r="AF12" s="367"/>
      <c r="AG12" s="12" t="s">
        <v>5</v>
      </c>
      <c r="AH12" s="25">
        <v>0</v>
      </c>
      <c r="AI12" s="367">
        <v>0</v>
      </c>
      <c r="AJ12" s="367">
        <v>0</v>
      </c>
      <c r="AK12" s="367">
        <v>0</v>
      </c>
      <c r="AL12" s="21">
        <v>0</v>
      </c>
      <c r="AM12" s="12"/>
      <c r="AN12" s="25">
        <v>0</v>
      </c>
      <c r="AO12" s="367">
        <v>0</v>
      </c>
      <c r="AP12" s="367">
        <v>0</v>
      </c>
      <c r="AQ12" s="367">
        <v>0</v>
      </c>
      <c r="AR12" s="21">
        <v>0</v>
      </c>
      <c r="AS12" s="367"/>
      <c r="AT12" s="25">
        <v>0</v>
      </c>
      <c r="AU12" s="367">
        <v>0</v>
      </c>
      <c r="AV12" s="367">
        <v>0</v>
      </c>
      <c r="AW12" s="367">
        <v>0</v>
      </c>
      <c r="AX12" s="21">
        <v>0</v>
      </c>
      <c r="AY12" s="12"/>
      <c r="AZ12" s="25">
        <v>0</v>
      </c>
      <c r="BA12" s="367">
        <v>0</v>
      </c>
      <c r="BB12" s="367">
        <v>0</v>
      </c>
      <c r="BC12" s="367">
        <v>0</v>
      </c>
      <c r="BD12" s="21">
        <v>0</v>
      </c>
      <c r="BE12" s="12"/>
      <c r="BF12" s="25">
        <v>0</v>
      </c>
      <c r="BG12" s="367">
        <v>0</v>
      </c>
      <c r="BH12" s="367">
        <v>0</v>
      </c>
      <c r="BI12" s="367">
        <v>0</v>
      </c>
      <c r="BJ12" s="21"/>
      <c r="BK12" s="12"/>
      <c r="BL12" s="25">
        <v>0</v>
      </c>
      <c r="BM12" s="367">
        <v>0</v>
      </c>
      <c r="BN12" s="367">
        <v>0</v>
      </c>
      <c r="BO12" s="367">
        <v>0</v>
      </c>
      <c r="BP12" s="21"/>
      <c r="BQ12" s="12"/>
      <c r="BR12" s="25">
        <v>0</v>
      </c>
      <c r="BS12" s="367">
        <v>-1</v>
      </c>
      <c r="BT12" s="367">
        <v>1</v>
      </c>
      <c r="BU12" s="367">
        <v>0</v>
      </c>
      <c r="BV12" s="21">
        <v>0</v>
      </c>
      <c r="BW12" s="20"/>
      <c r="BX12" s="25">
        <v>0</v>
      </c>
      <c r="BY12" s="367">
        <v>0</v>
      </c>
      <c r="BZ12" s="367">
        <v>0</v>
      </c>
      <c r="CA12" s="367">
        <v>0</v>
      </c>
      <c r="CB12" s="21">
        <v>0</v>
      </c>
      <c r="CC12" s="20"/>
      <c r="CD12" s="25"/>
      <c r="CE12" s="367">
        <v>0</v>
      </c>
      <c r="CF12" s="367">
        <v>0</v>
      </c>
      <c r="CG12" s="367">
        <v>0</v>
      </c>
      <c r="CH12" s="21"/>
      <c r="CI12" s="20"/>
      <c r="CJ12" s="25">
        <v>0</v>
      </c>
      <c r="CK12" s="367">
        <v>0</v>
      </c>
      <c r="CL12" s="367">
        <v>0</v>
      </c>
      <c r="CM12" s="367">
        <v>0</v>
      </c>
      <c r="CN12" s="21">
        <v>0</v>
      </c>
      <c r="CO12" s="20"/>
      <c r="CP12" s="25">
        <v>4</v>
      </c>
      <c r="CQ12" s="367">
        <v>3</v>
      </c>
      <c r="CR12" s="367">
        <v>0</v>
      </c>
      <c r="CS12" s="367">
        <v>6628</v>
      </c>
      <c r="CT12" s="21">
        <v>6635</v>
      </c>
      <c r="CU12" s="20"/>
      <c r="CV12" s="25">
        <v>4</v>
      </c>
      <c r="CW12" s="367">
        <v>4</v>
      </c>
      <c r="CX12" s="367">
        <v>4</v>
      </c>
      <c r="CY12" s="367">
        <v>3</v>
      </c>
      <c r="CZ12" s="21">
        <v>15</v>
      </c>
      <c r="DA12" s="20"/>
      <c r="DB12" s="25">
        <v>3</v>
      </c>
      <c r="DC12" s="367">
        <v>5</v>
      </c>
      <c r="DD12" s="367">
        <v>4</v>
      </c>
      <c r="DE12" s="367">
        <v>3</v>
      </c>
      <c r="DF12" s="21">
        <v>15</v>
      </c>
      <c r="DG12" s="20"/>
      <c r="DH12" s="25">
        <v>-48</v>
      </c>
      <c r="DI12" s="367">
        <v>4</v>
      </c>
      <c r="DJ12" s="367">
        <v>6</v>
      </c>
      <c r="DK12" s="367">
        <v>5</v>
      </c>
      <c r="DL12" s="21">
        <v>18</v>
      </c>
      <c r="DM12" s="20"/>
      <c r="DN12" s="25">
        <v>-54</v>
      </c>
      <c r="DO12" s="367">
        <v>-54</v>
      </c>
      <c r="DP12" s="367">
        <v>-52</v>
      </c>
      <c r="DQ12" s="367">
        <v>-47</v>
      </c>
      <c r="DR12" s="21">
        <v>-129</v>
      </c>
      <c r="DS12" s="20"/>
      <c r="DT12" s="25">
        <v>-18</v>
      </c>
      <c r="DU12" s="367">
        <v>-35</v>
      </c>
      <c r="DV12" s="367">
        <v>-33</v>
      </c>
      <c r="DW12" s="21">
        <v>-86</v>
      </c>
    </row>
    <row r="13" spans="1:127" ht="15" hidden="1" customHeight="1" outlineLevel="1" x14ac:dyDescent="0.25">
      <c r="A13" s="6" t="s">
        <v>6</v>
      </c>
      <c r="B13" s="550">
        <f t="shared" si="0"/>
        <v>68457.203999999998</v>
      </c>
      <c r="C13" s="711">
        <f t="shared" si="1"/>
        <v>55371.866999999998</v>
      </c>
      <c r="D13" s="210"/>
      <c r="E13" s="340">
        <v>12982.334999999999</v>
      </c>
      <c r="F13" s="453">
        <v>16286.039000000001</v>
      </c>
      <c r="G13" s="677">
        <v>9845.9959999999992</v>
      </c>
      <c r="H13" s="6"/>
      <c r="I13" s="340">
        <v>4613.7039999999997</v>
      </c>
      <c r="J13" s="468">
        <v>13151.721</v>
      </c>
      <c r="K13" s="468">
        <v>32615.441999999999</v>
      </c>
      <c r="L13" s="453">
        <v>29342.833999999999</v>
      </c>
      <c r="M13" s="470">
        <v>79723.701000000001</v>
      </c>
      <c r="N13" s="6"/>
      <c r="O13" s="543">
        <v>4586</v>
      </c>
      <c r="P13" s="468">
        <v>3947</v>
      </c>
      <c r="Q13" s="468">
        <v>5853</v>
      </c>
      <c r="R13" s="453">
        <v>4991</v>
      </c>
      <c r="S13" s="470">
        <v>19376</v>
      </c>
      <c r="T13" s="6"/>
      <c r="U13" s="340">
        <v>4793</v>
      </c>
      <c r="V13" s="453">
        <v>4504</v>
      </c>
      <c r="W13" s="453">
        <v>3734</v>
      </c>
      <c r="X13" s="453">
        <v>5191</v>
      </c>
      <c r="Y13" s="470">
        <v>18222</v>
      </c>
      <c r="Z13" s="242"/>
      <c r="AA13" s="340">
        <v>3617</v>
      </c>
      <c r="AB13" s="453">
        <v>3455</v>
      </c>
      <c r="AC13" s="474">
        <v>3942</v>
      </c>
      <c r="AD13" s="474">
        <v>5331</v>
      </c>
      <c r="AE13" s="470">
        <v>16345</v>
      </c>
      <c r="AF13" s="367"/>
      <c r="AG13" s="6" t="s">
        <v>6</v>
      </c>
      <c r="AH13" s="27">
        <v>3965</v>
      </c>
      <c r="AI13" s="369">
        <v>3982</v>
      </c>
      <c r="AJ13" s="369">
        <v>3746</v>
      </c>
      <c r="AK13" s="369">
        <v>5630</v>
      </c>
      <c r="AL13" s="29">
        <v>17323</v>
      </c>
      <c r="AM13" s="6"/>
      <c r="AN13" s="27">
        <v>3297</v>
      </c>
      <c r="AO13" s="369">
        <v>3638</v>
      </c>
      <c r="AP13" s="369">
        <v>3039</v>
      </c>
      <c r="AQ13" s="369">
        <v>4227</v>
      </c>
      <c r="AR13" s="29">
        <v>14201</v>
      </c>
      <c r="AS13" s="369"/>
      <c r="AT13" s="27">
        <v>3295</v>
      </c>
      <c r="AU13" s="369">
        <v>3114</v>
      </c>
      <c r="AV13" s="369">
        <v>3271</v>
      </c>
      <c r="AW13" s="369">
        <v>5187</v>
      </c>
      <c r="AX13" s="29">
        <v>14867</v>
      </c>
      <c r="AY13" s="6"/>
      <c r="AZ13" s="27">
        <v>3593</v>
      </c>
      <c r="BA13" s="369">
        <v>3984</v>
      </c>
      <c r="BB13" s="369">
        <v>2714</v>
      </c>
      <c r="BC13" s="369">
        <v>3966</v>
      </c>
      <c r="BD13" s="29">
        <v>14257</v>
      </c>
      <c r="BE13" s="6"/>
      <c r="BF13" s="27">
        <v>3519</v>
      </c>
      <c r="BG13" s="369">
        <v>2684</v>
      </c>
      <c r="BH13" s="369">
        <v>2779</v>
      </c>
      <c r="BI13" s="369">
        <v>3706</v>
      </c>
      <c r="BJ13" s="29">
        <v>12688</v>
      </c>
      <c r="BK13" s="6"/>
      <c r="BL13" s="27">
        <v>3591</v>
      </c>
      <c r="BM13" s="369">
        <v>2314</v>
      </c>
      <c r="BN13" s="369">
        <v>2710</v>
      </c>
      <c r="BO13" s="369">
        <v>3679</v>
      </c>
      <c r="BP13" s="29">
        <v>12294</v>
      </c>
      <c r="BQ13" s="6"/>
      <c r="BR13" s="27">
        <v>3213</v>
      </c>
      <c r="BS13" s="369">
        <v>2209</v>
      </c>
      <c r="BT13" s="369">
        <v>2095</v>
      </c>
      <c r="BU13" s="369">
        <v>3135</v>
      </c>
      <c r="BV13" s="29">
        <v>10652</v>
      </c>
      <c r="BW13" s="28"/>
      <c r="BX13" s="27">
        <v>3106</v>
      </c>
      <c r="BY13" s="369">
        <v>2829</v>
      </c>
      <c r="BZ13" s="369">
        <v>1925</v>
      </c>
      <c r="CA13" s="369">
        <v>3323</v>
      </c>
      <c r="CB13" s="29">
        <v>11183</v>
      </c>
      <c r="CC13" s="28"/>
      <c r="CD13" s="27">
        <v>9049</v>
      </c>
      <c r="CE13" s="369">
        <v>11355</v>
      </c>
      <c r="CF13" s="369">
        <v>-58960</v>
      </c>
      <c r="CG13" s="369">
        <v>3604</v>
      </c>
      <c r="CH13" s="29">
        <v>-34952</v>
      </c>
      <c r="CI13" s="28"/>
      <c r="CJ13" s="27">
        <v>1355</v>
      </c>
      <c r="CK13" s="369">
        <v>4900</v>
      </c>
      <c r="CL13" s="369">
        <v>7204</v>
      </c>
      <c r="CM13" s="369">
        <v>12253</v>
      </c>
      <c r="CN13" s="29">
        <v>25711</v>
      </c>
      <c r="CO13" s="28"/>
      <c r="CP13" s="27">
        <v>5242</v>
      </c>
      <c r="CQ13" s="369">
        <v>3237</v>
      </c>
      <c r="CR13" s="369">
        <v>2839</v>
      </c>
      <c r="CS13" s="369">
        <v>14535</v>
      </c>
      <c r="CT13" s="29">
        <v>25853</v>
      </c>
      <c r="CU13" s="28"/>
      <c r="CV13" s="27">
        <v>16602</v>
      </c>
      <c r="CW13" s="369">
        <v>6734</v>
      </c>
      <c r="CX13" s="369">
        <v>3337</v>
      </c>
      <c r="CY13" s="369">
        <v>14511</v>
      </c>
      <c r="CZ13" s="29">
        <v>41184</v>
      </c>
      <c r="DA13" s="28"/>
      <c r="DB13" s="27">
        <v>-5753</v>
      </c>
      <c r="DC13" s="369">
        <v>1669</v>
      </c>
      <c r="DD13" s="369">
        <v>1659</v>
      </c>
      <c r="DE13" s="369">
        <v>9355</v>
      </c>
      <c r="DF13" s="29">
        <v>6930</v>
      </c>
      <c r="DG13" s="28"/>
      <c r="DH13" s="27">
        <v>4938</v>
      </c>
      <c r="DI13" s="369">
        <v>6288</v>
      </c>
      <c r="DJ13" s="369">
        <v>1656</v>
      </c>
      <c r="DK13" s="369">
        <v>3400</v>
      </c>
      <c r="DL13" s="29">
        <v>15911</v>
      </c>
      <c r="DM13" s="28"/>
      <c r="DN13" s="27">
        <v>3527</v>
      </c>
      <c r="DO13" s="369">
        <v>2737</v>
      </c>
      <c r="DP13" s="369">
        <v>3678</v>
      </c>
      <c r="DQ13" s="369">
        <v>4938</v>
      </c>
      <c r="DR13" s="29">
        <v>14955</v>
      </c>
      <c r="DS13" s="28"/>
      <c r="DT13" s="27">
        <v>1690</v>
      </c>
      <c r="DU13" s="367">
        <v>9489</v>
      </c>
      <c r="DV13" s="369">
        <v>18204</v>
      </c>
      <c r="DW13" s="29">
        <v>29383</v>
      </c>
    </row>
    <row r="14" spans="1:127" ht="15" hidden="1" customHeight="1" outlineLevel="1" x14ac:dyDescent="0.25">
      <c r="A14" s="6" t="s">
        <v>7</v>
      </c>
      <c r="B14" s="550">
        <f t="shared" si="0"/>
        <v>979</v>
      </c>
      <c r="C14" s="711">
        <f t="shared" si="1"/>
        <v>66814</v>
      </c>
      <c r="D14" s="12"/>
      <c r="E14" s="340">
        <v>14371</v>
      </c>
      <c r="F14" s="453">
        <v>12256</v>
      </c>
      <c r="G14" s="677">
        <v>12088</v>
      </c>
      <c r="H14" s="6"/>
      <c r="I14" s="340">
        <v>17113</v>
      </c>
      <c r="J14" s="468">
        <v>17348</v>
      </c>
      <c r="K14" s="468">
        <v>14650</v>
      </c>
      <c r="L14" s="453">
        <v>-37736</v>
      </c>
      <c r="M14" s="470">
        <v>11375</v>
      </c>
      <c r="N14" s="6"/>
      <c r="O14" s="543">
        <v>16442</v>
      </c>
      <c r="P14" s="468">
        <v>16989</v>
      </c>
      <c r="Q14" s="468">
        <v>16883</v>
      </c>
      <c r="R14" s="453">
        <v>17703</v>
      </c>
      <c r="S14" s="470">
        <v>68017</v>
      </c>
      <c r="T14" s="6"/>
      <c r="U14" s="340">
        <v>14645</v>
      </c>
      <c r="V14" s="453">
        <v>15170</v>
      </c>
      <c r="W14" s="453">
        <v>16846</v>
      </c>
      <c r="X14" s="453">
        <v>15284</v>
      </c>
      <c r="Y14" s="470">
        <v>61945</v>
      </c>
      <c r="Z14" s="242"/>
      <c r="AA14" s="340">
        <v>12935</v>
      </c>
      <c r="AB14" s="453">
        <v>13402</v>
      </c>
      <c r="AC14" s="474">
        <v>14842</v>
      </c>
      <c r="AD14" s="474">
        <v>15425</v>
      </c>
      <c r="AE14" s="470">
        <v>56604</v>
      </c>
      <c r="AF14" s="367"/>
      <c r="AG14" s="6" t="s">
        <v>7</v>
      </c>
      <c r="AH14" s="27">
        <v>9485</v>
      </c>
      <c r="AI14" s="369">
        <v>9746</v>
      </c>
      <c r="AJ14" s="369">
        <v>10902</v>
      </c>
      <c r="AK14" s="369">
        <v>11372</v>
      </c>
      <c r="AL14" s="29">
        <v>41505</v>
      </c>
      <c r="AM14" s="6"/>
      <c r="AN14" s="27">
        <v>7432</v>
      </c>
      <c r="AO14" s="369">
        <v>3873</v>
      </c>
      <c r="AP14" s="369">
        <v>8346</v>
      </c>
      <c r="AQ14" s="369">
        <v>9751</v>
      </c>
      <c r="AR14" s="29">
        <v>29402</v>
      </c>
      <c r="AS14" s="369"/>
      <c r="AT14" s="27">
        <v>9769</v>
      </c>
      <c r="AU14" s="369">
        <v>7334</v>
      </c>
      <c r="AV14" s="369">
        <v>7686</v>
      </c>
      <c r="AW14" s="369">
        <v>7491</v>
      </c>
      <c r="AX14" s="29">
        <v>32280</v>
      </c>
      <c r="AY14" s="6"/>
      <c r="AZ14" s="27">
        <v>9543</v>
      </c>
      <c r="BA14" s="369">
        <v>9611</v>
      </c>
      <c r="BB14" s="369">
        <v>9580</v>
      </c>
      <c r="BC14" s="369">
        <v>10052</v>
      </c>
      <c r="BD14" s="29">
        <v>38786</v>
      </c>
      <c r="BE14" s="6"/>
      <c r="BF14" s="27">
        <v>6761</v>
      </c>
      <c r="BG14" s="369">
        <v>7055</v>
      </c>
      <c r="BH14" s="369">
        <v>7065</v>
      </c>
      <c r="BI14" s="369">
        <v>7172</v>
      </c>
      <c r="BJ14" s="29">
        <v>28053</v>
      </c>
      <c r="BK14" s="6"/>
      <c r="BL14" s="27">
        <v>5535</v>
      </c>
      <c r="BM14" s="369">
        <v>5751</v>
      </c>
      <c r="BN14" s="369">
        <v>7514</v>
      </c>
      <c r="BO14" s="369">
        <v>6923</v>
      </c>
      <c r="BP14" s="29">
        <v>25723</v>
      </c>
      <c r="BQ14" s="6"/>
      <c r="BR14" s="27">
        <v>5896</v>
      </c>
      <c r="BS14" s="369">
        <v>5828</v>
      </c>
      <c r="BT14" s="369">
        <v>5538</v>
      </c>
      <c r="BU14" s="369">
        <v>5221</v>
      </c>
      <c r="BV14" s="29">
        <v>22483</v>
      </c>
      <c r="BW14" s="28"/>
      <c r="BX14" s="27">
        <v>4022</v>
      </c>
      <c r="BY14" s="369">
        <v>4311</v>
      </c>
      <c r="BZ14" s="369">
        <v>5163</v>
      </c>
      <c r="CA14" s="369">
        <v>6126</v>
      </c>
      <c r="CB14" s="29">
        <v>19622</v>
      </c>
      <c r="CC14" s="28"/>
      <c r="CD14" s="27">
        <v>3478</v>
      </c>
      <c r="CE14" s="369">
        <v>3597</v>
      </c>
      <c r="CF14" s="369">
        <v>4121</v>
      </c>
      <c r="CG14" s="369">
        <v>4278</v>
      </c>
      <c r="CH14" s="29">
        <v>15474</v>
      </c>
      <c r="CI14" s="28"/>
      <c r="CJ14" s="27">
        <v>3819</v>
      </c>
      <c r="CK14" s="369">
        <v>3496</v>
      </c>
      <c r="CL14" s="369">
        <v>3591</v>
      </c>
      <c r="CM14" s="369">
        <v>3502</v>
      </c>
      <c r="CN14" s="29">
        <v>14408</v>
      </c>
      <c r="CO14" s="28"/>
      <c r="CP14" s="27">
        <v>2705</v>
      </c>
      <c r="CQ14" s="369">
        <v>2910</v>
      </c>
      <c r="CR14" s="369">
        <v>4153</v>
      </c>
      <c r="CS14" s="369">
        <v>3864</v>
      </c>
      <c r="CT14" s="29">
        <v>13632</v>
      </c>
      <c r="CU14" s="28"/>
      <c r="CV14" s="27">
        <v>2815</v>
      </c>
      <c r="CW14" s="369">
        <v>2975</v>
      </c>
      <c r="CX14" s="369">
        <v>3288</v>
      </c>
      <c r="CY14" s="369">
        <v>3148</v>
      </c>
      <c r="CZ14" s="29">
        <v>12226</v>
      </c>
      <c r="DA14" s="28"/>
      <c r="DB14" s="27">
        <v>2274</v>
      </c>
      <c r="DC14" s="369">
        <v>2625</v>
      </c>
      <c r="DD14" s="369">
        <v>2504</v>
      </c>
      <c r="DE14" s="369">
        <v>3274</v>
      </c>
      <c r="DF14" s="29">
        <v>10677</v>
      </c>
      <c r="DG14" s="28"/>
      <c r="DH14" s="27">
        <v>2662</v>
      </c>
      <c r="DI14" s="369">
        <v>2726</v>
      </c>
      <c r="DJ14" s="369">
        <v>2856</v>
      </c>
      <c r="DK14" s="369">
        <v>2899</v>
      </c>
      <c r="DL14" s="29">
        <v>11144</v>
      </c>
      <c r="DM14" s="28"/>
      <c r="DN14" s="27">
        <v>1558</v>
      </c>
      <c r="DO14" s="369">
        <v>1782</v>
      </c>
      <c r="DP14" s="369">
        <v>1870</v>
      </c>
      <c r="DQ14" s="369">
        <v>2419</v>
      </c>
      <c r="DR14" s="29">
        <v>7632</v>
      </c>
      <c r="DS14" s="28"/>
      <c r="DT14" s="27">
        <v>547</v>
      </c>
      <c r="DU14" s="367">
        <v>1252</v>
      </c>
      <c r="DV14" s="369">
        <v>1225</v>
      </c>
      <c r="DW14" s="29">
        <v>3024</v>
      </c>
    </row>
    <row r="15" spans="1:127" ht="15" hidden="1" customHeight="1" outlineLevel="1" x14ac:dyDescent="0.25">
      <c r="A15" s="6" t="s">
        <v>8</v>
      </c>
      <c r="B15" s="550">
        <f t="shared" si="0"/>
        <v>0</v>
      </c>
      <c r="C15" s="711">
        <f t="shared" si="1"/>
        <v>0</v>
      </c>
      <c r="D15" s="6"/>
      <c r="E15" s="329">
        <v>0</v>
      </c>
      <c r="F15" s="454">
        <v>0</v>
      </c>
      <c r="G15" s="678">
        <v>0</v>
      </c>
      <c r="H15" s="6"/>
      <c r="I15" s="329">
        <v>0</v>
      </c>
      <c r="J15" s="454">
        <v>0</v>
      </c>
      <c r="K15" s="454">
        <v>0</v>
      </c>
      <c r="L15" s="454">
        <v>0</v>
      </c>
      <c r="M15" s="470">
        <v>0</v>
      </c>
      <c r="N15" s="6"/>
      <c r="O15" s="630">
        <v>0</v>
      </c>
      <c r="P15" s="454">
        <v>0</v>
      </c>
      <c r="Q15" s="454">
        <v>0</v>
      </c>
      <c r="R15" s="454">
        <v>0</v>
      </c>
      <c r="S15" s="470">
        <v>0</v>
      </c>
      <c r="T15" s="6"/>
      <c r="U15" s="329">
        <v>0</v>
      </c>
      <c r="V15" s="454">
        <v>0</v>
      </c>
      <c r="W15" s="454">
        <v>0</v>
      </c>
      <c r="X15" s="454">
        <v>0</v>
      </c>
      <c r="Y15" s="470"/>
      <c r="Z15" s="242"/>
      <c r="AA15" s="329">
        <v>0</v>
      </c>
      <c r="AB15" s="454">
        <v>0</v>
      </c>
      <c r="AC15" s="474">
        <v>0</v>
      </c>
      <c r="AD15" s="474">
        <v>0</v>
      </c>
      <c r="AE15" s="470">
        <v>0</v>
      </c>
      <c r="AF15" s="367"/>
      <c r="AG15" s="6" t="s">
        <v>8</v>
      </c>
      <c r="AH15" s="24">
        <v>0</v>
      </c>
      <c r="AI15" s="366">
        <v>0</v>
      </c>
      <c r="AJ15" s="366">
        <v>0</v>
      </c>
      <c r="AK15" s="366">
        <v>0</v>
      </c>
      <c r="AL15" s="23">
        <v>0</v>
      </c>
      <c r="AM15" s="6"/>
      <c r="AN15" s="24">
        <v>0</v>
      </c>
      <c r="AO15" s="366">
        <v>0</v>
      </c>
      <c r="AP15" s="366">
        <v>0</v>
      </c>
      <c r="AQ15" s="366">
        <v>0</v>
      </c>
      <c r="AR15" s="23">
        <v>0</v>
      </c>
      <c r="AS15" s="366"/>
      <c r="AT15" s="24">
        <v>0</v>
      </c>
      <c r="AU15" s="366">
        <v>0</v>
      </c>
      <c r="AV15" s="366">
        <v>0</v>
      </c>
      <c r="AW15" s="366">
        <v>0</v>
      </c>
      <c r="AX15" s="23">
        <v>0</v>
      </c>
      <c r="AY15" s="6"/>
      <c r="AZ15" s="24">
        <v>0</v>
      </c>
      <c r="BA15" s="366">
        <v>0</v>
      </c>
      <c r="BB15" s="366">
        <v>-1</v>
      </c>
      <c r="BC15" s="366">
        <v>2</v>
      </c>
      <c r="BD15" s="23">
        <v>1</v>
      </c>
      <c r="BE15" s="6"/>
      <c r="BF15" s="24">
        <v>-1</v>
      </c>
      <c r="BG15" s="366">
        <v>1</v>
      </c>
      <c r="BH15" s="366">
        <v>0</v>
      </c>
      <c r="BI15" s="366">
        <v>1</v>
      </c>
      <c r="BJ15" s="23">
        <v>1</v>
      </c>
      <c r="BK15" s="6"/>
      <c r="BL15" s="24">
        <v>-1</v>
      </c>
      <c r="BM15" s="366">
        <v>1</v>
      </c>
      <c r="BN15" s="366">
        <v>1</v>
      </c>
      <c r="BO15" s="369">
        <v>-1</v>
      </c>
      <c r="BP15" s="23">
        <v>0</v>
      </c>
      <c r="BQ15" s="6"/>
      <c r="BR15" s="24">
        <v>503</v>
      </c>
      <c r="BS15" s="366">
        <v>251</v>
      </c>
      <c r="BT15" s="366">
        <v>1</v>
      </c>
      <c r="BU15" s="369">
        <v>0</v>
      </c>
      <c r="BV15" s="23">
        <v>755</v>
      </c>
      <c r="BW15" s="22"/>
      <c r="BX15" s="24">
        <v>-1</v>
      </c>
      <c r="BY15" s="366">
        <v>1</v>
      </c>
      <c r="BZ15" s="366">
        <v>-1</v>
      </c>
      <c r="CA15" s="366">
        <v>500</v>
      </c>
      <c r="CB15" s="23">
        <v>499</v>
      </c>
      <c r="CC15" s="22"/>
      <c r="CD15" s="24">
        <v>64</v>
      </c>
      <c r="CE15" s="366">
        <v>74</v>
      </c>
      <c r="CF15" s="366">
        <v>61</v>
      </c>
      <c r="CG15" s="366">
        <v>54</v>
      </c>
      <c r="CH15" s="23">
        <v>253</v>
      </c>
      <c r="CI15" s="22"/>
      <c r="CJ15" s="24">
        <v>56</v>
      </c>
      <c r="CK15" s="366">
        <v>59</v>
      </c>
      <c r="CL15" s="366">
        <v>57</v>
      </c>
      <c r="CM15" s="366">
        <v>55</v>
      </c>
      <c r="CN15" s="23">
        <v>227</v>
      </c>
      <c r="CO15" s="22"/>
      <c r="CP15" s="24">
        <v>1298</v>
      </c>
      <c r="CQ15" s="366">
        <v>1300</v>
      </c>
      <c r="CR15" s="366">
        <v>1298</v>
      </c>
      <c r="CS15" s="366">
        <v>-3667</v>
      </c>
      <c r="CT15" s="23">
        <v>229</v>
      </c>
      <c r="CU15" s="22"/>
      <c r="CV15" s="24">
        <v>1459</v>
      </c>
      <c r="CW15" s="366">
        <v>1379</v>
      </c>
      <c r="CX15" s="366">
        <v>1298</v>
      </c>
      <c r="CY15" s="366">
        <v>1297</v>
      </c>
      <c r="CZ15" s="23">
        <v>5433</v>
      </c>
      <c r="DA15" s="22"/>
      <c r="DB15" s="24">
        <v>1275</v>
      </c>
      <c r="DC15" s="366">
        <v>1322</v>
      </c>
      <c r="DD15" s="366">
        <v>1297</v>
      </c>
      <c r="DE15" s="366">
        <v>1459</v>
      </c>
      <c r="DF15" s="23">
        <v>5353</v>
      </c>
      <c r="DG15" s="22"/>
      <c r="DH15" s="24">
        <v>1394</v>
      </c>
      <c r="DI15" s="366">
        <v>1200</v>
      </c>
      <c r="DJ15" s="366">
        <v>1199</v>
      </c>
      <c r="DK15" s="366">
        <v>1274</v>
      </c>
      <c r="DL15" s="23">
        <v>4872</v>
      </c>
      <c r="DM15" s="22"/>
      <c r="DN15" s="24">
        <v>1395</v>
      </c>
      <c r="DO15" s="366">
        <v>1395</v>
      </c>
      <c r="DP15" s="366">
        <v>1408</v>
      </c>
      <c r="DQ15" s="366">
        <v>1382</v>
      </c>
      <c r="DR15" s="23">
        <v>5580</v>
      </c>
      <c r="DS15" s="22"/>
      <c r="DT15" s="24">
        <v>681</v>
      </c>
      <c r="DU15" s="367">
        <v>1413</v>
      </c>
      <c r="DV15" s="366">
        <v>1431</v>
      </c>
      <c r="DW15" s="23">
        <v>3525</v>
      </c>
    </row>
    <row r="16" spans="1:127" ht="15" hidden="1" customHeight="1" outlineLevel="1" x14ac:dyDescent="0.25">
      <c r="A16" s="6" t="s">
        <v>9</v>
      </c>
      <c r="B16" s="599">
        <f t="shared" si="0"/>
        <v>0</v>
      </c>
      <c r="C16" s="712">
        <f t="shared" si="1"/>
        <v>0</v>
      </c>
      <c r="D16" s="6"/>
      <c r="E16" s="329">
        <v>0</v>
      </c>
      <c r="F16" s="454">
        <v>0</v>
      </c>
      <c r="G16" s="678">
        <v>0</v>
      </c>
      <c r="H16" s="6"/>
      <c r="I16" s="329">
        <v>0</v>
      </c>
      <c r="J16" s="454">
        <v>0</v>
      </c>
      <c r="K16" s="454">
        <v>0</v>
      </c>
      <c r="L16" s="454">
        <v>0</v>
      </c>
      <c r="M16" s="470">
        <v>0</v>
      </c>
      <c r="N16" s="6"/>
      <c r="O16" s="630">
        <v>0</v>
      </c>
      <c r="P16" s="454">
        <v>0</v>
      </c>
      <c r="Q16" s="454">
        <v>0</v>
      </c>
      <c r="R16" s="454">
        <v>0</v>
      </c>
      <c r="S16" s="470">
        <v>0</v>
      </c>
      <c r="T16" s="6"/>
      <c r="U16" s="329">
        <v>0</v>
      </c>
      <c r="V16" s="454">
        <v>0</v>
      </c>
      <c r="W16" s="454">
        <v>0</v>
      </c>
      <c r="X16" s="454">
        <v>0</v>
      </c>
      <c r="Y16" s="470"/>
      <c r="Z16" s="242"/>
      <c r="AA16" s="329">
        <v>0</v>
      </c>
      <c r="AB16" s="454">
        <v>0</v>
      </c>
      <c r="AC16" s="474">
        <v>0</v>
      </c>
      <c r="AD16" s="474">
        <v>0</v>
      </c>
      <c r="AE16" s="470">
        <v>0</v>
      </c>
      <c r="AF16" s="367"/>
      <c r="AG16" s="6" t="s">
        <v>9</v>
      </c>
      <c r="AH16" s="24">
        <v>0</v>
      </c>
      <c r="AI16" s="366">
        <v>0</v>
      </c>
      <c r="AJ16" s="366">
        <v>0</v>
      </c>
      <c r="AK16" s="366">
        <v>0</v>
      </c>
      <c r="AL16" s="23">
        <v>0</v>
      </c>
      <c r="AM16" s="6"/>
      <c r="AN16" s="24">
        <v>0</v>
      </c>
      <c r="AO16" s="366">
        <v>0</v>
      </c>
      <c r="AP16" s="366">
        <v>0</v>
      </c>
      <c r="AQ16" s="366">
        <v>0</v>
      </c>
      <c r="AR16" s="23">
        <v>0</v>
      </c>
      <c r="AS16" s="366"/>
      <c r="AT16" s="24">
        <v>0</v>
      </c>
      <c r="AU16" s="366">
        <v>0</v>
      </c>
      <c r="AV16" s="366">
        <v>0</v>
      </c>
      <c r="AW16" s="366">
        <v>0</v>
      </c>
      <c r="AX16" s="23">
        <v>0</v>
      </c>
      <c r="AY16" s="6"/>
      <c r="AZ16" s="24">
        <v>0</v>
      </c>
      <c r="BA16" s="366">
        <v>0</v>
      </c>
      <c r="BB16" s="366">
        <v>0</v>
      </c>
      <c r="BC16" s="366">
        <v>0</v>
      </c>
      <c r="BD16" s="23">
        <v>0</v>
      </c>
      <c r="BE16" s="6"/>
      <c r="BF16" s="24">
        <v>0</v>
      </c>
      <c r="BG16" s="366">
        <v>0</v>
      </c>
      <c r="BH16" s="366">
        <v>0</v>
      </c>
      <c r="BI16" s="366">
        <v>0</v>
      </c>
      <c r="BJ16" s="23">
        <v>0</v>
      </c>
      <c r="BK16" s="6"/>
      <c r="BL16" s="24">
        <v>0</v>
      </c>
      <c r="BM16" s="366">
        <v>0</v>
      </c>
      <c r="BN16" s="366">
        <v>0</v>
      </c>
      <c r="BO16" s="369">
        <v>0</v>
      </c>
      <c r="BP16" s="23">
        <v>0</v>
      </c>
      <c r="BQ16" s="6"/>
      <c r="BR16" s="24">
        <v>0</v>
      </c>
      <c r="BS16" s="366">
        <v>0</v>
      </c>
      <c r="BT16" s="366">
        <v>0</v>
      </c>
      <c r="BU16" s="369">
        <v>0</v>
      </c>
      <c r="BV16" s="23">
        <v>0</v>
      </c>
      <c r="BW16" s="22"/>
      <c r="BX16" s="24">
        <v>0</v>
      </c>
      <c r="BY16" s="366">
        <v>0</v>
      </c>
      <c r="BZ16" s="366">
        <v>0</v>
      </c>
      <c r="CA16" s="366">
        <v>0</v>
      </c>
      <c r="CB16" s="23">
        <v>0</v>
      </c>
      <c r="CC16" s="22"/>
      <c r="CD16" s="24">
        <v>0</v>
      </c>
      <c r="CE16" s="366">
        <v>0</v>
      </c>
      <c r="CF16" s="366">
        <v>0</v>
      </c>
      <c r="CG16" s="366">
        <v>0</v>
      </c>
      <c r="CH16" s="23"/>
      <c r="CI16" s="22"/>
      <c r="CJ16" s="24">
        <v>0</v>
      </c>
      <c r="CK16" s="366">
        <v>0</v>
      </c>
      <c r="CL16" s="366">
        <v>0</v>
      </c>
      <c r="CM16" s="366">
        <v>0</v>
      </c>
      <c r="CN16" s="23">
        <v>0</v>
      </c>
      <c r="CO16" s="22"/>
      <c r="CP16" s="24">
        <v>0</v>
      </c>
      <c r="CQ16" s="366">
        <v>0</v>
      </c>
      <c r="CR16" s="366">
        <v>0</v>
      </c>
      <c r="CS16" s="366">
        <v>0</v>
      </c>
      <c r="CT16" s="23">
        <v>0</v>
      </c>
      <c r="CU16" s="22"/>
      <c r="CV16" s="24">
        <v>0</v>
      </c>
      <c r="CW16" s="366">
        <v>0</v>
      </c>
      <c r="CX16" s="366">
        <v>0</v>
      </c>
      <c r="CY16" s="366">
        <v>0</v>
      </c>
      <c r="CZ16" s="23">
        <v>0</v>
      </c>
      <c r="DA16" s="22"/>
      <c r="DB16" s="24">
        <v>9800</v>
      </c>
      <c r="DC16" s="366">
        <v>0</v>
      </c>
      <c r="DD16" s="366">
        <v>0</v>
      </c>
      <c r="DE16" s="366">
        <v>0</v>
      </c>
      <c r="DF16" s="23">
        <v>9800</v>
      </c>
      <c r="DG16" s="22"/>
      <c r="DH16" s="24">
        <v>0</v>
      </c>
      <c r="DI16" s="366">
        <v>0</v>
      </c>
      <c r="DJ16" s="366">
        <v>0</v>
      </c>
      <c r="DK16" s="366">
        <v>0</v>
      </c>
      <c r="DL16" s="23">
        <v>0</v>
      </c>
      <c r="DM16" s="22"/>
      <c r="DN16" s="24">
        <v>0</v>
      </c>
      <c r="DO16" s="366">
        <v>0</v>
      </c>
      <c r="DP16" s="366">
        <v>0</v>
      </c>
      <c r="DQ16" s="366">
        <v>0</v>
      </c>
      <c r="DR16" s="23">
        <v>0</v>
      </c>
      <c r="DS16" s="22"/>
      <c r="DT16" s="24">
        <v>0</v>
      </c>
      <c r="DU16" s="367">
        <v>0</v>
      </c>
      <c r="DV16" s="366">
        <v>0</v>
      </c>
      <c r="DW16" s="23">
        <v>0</v>
      </c>
    </row>
    <row r="17" spans="1:135" s="159" customFormat="1" ht="17.25" hidden="1" customHeight="1" outlineLevel="1" x14ac:dyDescent="0.4">
      <c r="A17" s="6" t="s">
        <v>27</v>
      </c>
      <c r="B17" s="578">
        <f t="shared" si="0"/>
        <v>0</v>
      </c>
      <c r="C17" s="713">
        <f t="shared" si="1"/>
        <v>0</v>
      </c>
      <c r="D17" s="6"/>
      <c r="E17" s="352">
        <v>0</v>
      </c>
      <c r="F17" s="600">
        <v>0</v>
      </c>
      <c r="G17" s="679">
        <v>0</v>
      </c>
      <c r="H17" s="6"/>
      <c r="I17" s="348">
        <v>0</v>
      </c>
      <c r="J17" s="521">
        <v>0</v>
      </c>
      <c r="K17" s="521">
        <v>0</v>
      </c>
      <c r="L17" s="455">
        <v>0</v>
      </c>
      <c r="M17" s="33">
        <v>0</v>
      </c>
      <c r="N17" s="6"/>
      <c r="O17" s="602">
        <v>351</v>
      </c>
      <c r="P17" s="521">
        <v>18</v>
      </c>
      <c r="Q17" s="521">
        <v>0</v>
      </c>
      <c r="R17" s="521">
        <v>0</v>
      </c>
      <c r="S17" s="603">
        <v>368</v>
      </c>
      <c r="T17"/>
      <c r="U17" s="602">
        <v>0</v>
      </c>
      <c r="V17" s="521">
        <v>-365</v>
      </c>
      <c r="W17" s="521">
        <v>-29</v>
      </c>
      <c r="X17" s="521">
        <v>394</v>
      </c>
      <c r="Y17" s="33">
        <v>0</v>
      </c>
      <c r="Z17" s="242"/>
      <c r="AA17" s="352">
        <v>0</v>
      </c>
      <c r="AB17" s="600">
        <v>-37</v>
      </c>
      <c r="AC17" s="371">
        <v>0</v>
      </c>
      <c r="AD17" s="371">
        <v>14</v>
      </c>
      <c r="AE17" s="33">
        <v>-23</v>
      </c>
      <c r="AF17" s="395"/>
      <c r="AG17" s="6" t="s">
        <v>27</v>
      </c>
      <c r="AH17" s="156">
        <v>0</v>
      </c>
      <c r="AI17" s="370">
        <v>0</v>
      </c>
      <c r="AJ17" s="370">
        <v>0</v>
      </c>
      <c r="AK17" s="370">
        <v>0</v>
      </c>
      <c r="AL17" s="158">
        <v>0</v>
      </c>
      <c r="AM17" s="6"/>
      <c r="AN17" s="156">
        <v>0</v>
      </c>
      <c r="AO17" s="370">
        <v>0</v>
      </c>
      <c r="AP17" s="370">
        <v>0</v>
      </c>
      <c r="AQ17" s="370">
        <v>0</v>
      </c>
      <c r="AR17" s="158">
        <v>0</v>
      </c>
      <c r="AS17" s="370"/>
      <c r="AT17" s="156">
        <v>0</v>
      </c>
      <c r="AU17" s="370">
        <v>0</v>
      </c>
      <c r="AV17" s="370">
        <v>0</v>
      </c>
      <c r="AW17" s="370">
        <v>0</v>
      </c>
      <c r="AX17" s="158">
        <v>0</v>
      </c>
      <c r="AY17" s="6"/>
      <c r="AZ17" s="156">
        <v>0</v>
      </c>
      <c r="BA17" s="370">
        <v>0</v>
      </c>
      <c r="BB17" s="370">
        <v>0</v>
      </c>
      <c r="BC17" s="370">
        <v>0</v>
      </c>
      <c r="BD17" s="158">
        <v>0</v>
      </c>
      <c r="BE17" s="6"/>
      <c r="BF17" s="156">
        <v>0</v>
      </c>
      <c r="BG17" s="370">
        <v>0</v>
      </c>
      <c r="BH17" s="370">
        <v>0</v>
      </c>
      <c r="BI17" s="370">
        <v>0</v>
      </c>
      <c r="BJ17" s="158">
        <v>0</v>
      </c>
      <c r="BK17" s="6"/>
      <c r="BL17" s="156">
        <v>0</v>
      </c>
      <c r="BM17" s="370">
        <v>0</v>
      </c>
      <c r="BN17" s="370">
        <v>0</v>
      </c>
      <c r="BO17" s="370">
        <v>0</v>
      </c>
      <c r="BP17" s="33">
        <v>0</v>
      </c>
      <c r="BQ17" s="6"/>
      <c r="BR17" s="156">
        <v>0</v>
      </c>
      <c r="BS17" s="370">
        <v>0</v>
      </c>
      <c r="BT17" s="370">
        <v>0</v>
      </c>
      <c r="BU17" s="370">
        <v>0</v>
      </c>
      <c r="BV17" s="33">
        <v>0</v>
      </c>
      <c r="BW17" s="157"/>
      <c r="BX17" s="156">
        <v>0</v>
      </c>
      <c r="BY17" s="370">
        <v>0</v>
      </c>
      <c r="BZ17" s="370">
        <v>0</v>
      </c>
      <c r="CA17" s="370">
        <v>0</v>
      </c>
      <c r="CB17" s="158">
        <v>0</v>
      </c>
      <c r="CC17" s="157"/>
      <c r="CD17" s="156">
        <v>0</v>
      </c>
      <c r="CE17" s="370">
        <v>0</v>
      </c>
      <c r="CF17" s="370">
        <v>0</v>
      </c>
      <c r="CG17" s="370">
        <v>0</v>
      </c>
      <c r="CH17" s="158">
        <v>0</v>
      </c>
      <c r="CI17" s="157"/>
      <c r="CJ17" s="156"/>
      <c r="CK17" s="370">
        <v>0</v>
      </c>
      <c r="CL17" s="370">
        <v>0</v>
      </c>
      <c r="CM17" s="370">
        <v>0</v>
      </c>
      <c r="CN17" s="158">
        <v>0</v>
      </c>
      <c r="CO17" s="157"/>
      <c r="CP17" s="156">
        <v>0</v>
      </c>
      <c r="CQ17" s="370">
        <v>0</v>
      </c>
      <c r="CR17" s="370">
        <v>0</v>
      </c>
      <c r="CS17" s="370">
        <v>0</v>
      </c>
      <c r="CT17" s="158"/>
      <c r="CU17" s="157"/>
      <c r="CV17" s="156">
        <v>0</v>
      </c>
      <c r="CW17" s="370">
        <v>0</v>
      </c>
      <c r="CX17" s="370">
        <v>0</v>
      </c>
      <c r="CY17" s="370">
        <v>0</v>
      </c>
      <c r="CZ17" s="158">
        <v>0</v>
      </c>
      <c r="DA17" s="157"/>
      <c r="DB17" s="156">
        <v>0</v>
      </c>
      <c r="DC17" s="370">
        <v>0</v>
      </c>
      <c r="DD17" s="370">
        <v>0</v>
      </c>
      <c r="DE17" s="370">
        <v>0</v>
      </c>
      <c r="DF17" s="158">
        <v>0</v>
      </c>
      <c r="DG17" s="157"/>
      <c r="DH17" s="156">
        <v>0</v>
      </c>
      <c r="DI17" s="370">
        <v>0</v>
      </c>
      <c r="DJ17" s="370">
        <v>0</v>
      </c>
      <c r="DK17" s="370">
        <v>0</v>
      </c>
      <c r="DL17" s="158">
        <v>0</v>
      </c>
      <c r="DM17" s="157"/>
      <c r="DN17" s="156">
        <v>0</v>
      </c>
      <c r="DO17" s="370">
        <v>0</v>
      </c>
      <c r="DP17" s="370">
        <v>0</v>
      </c>
      <c r="DQ17" s="370">
        <v>0</v>
      </c>
      <c r="DR17" s="158">
        <v>0</v>
      </c>
      <c r="DS17" s="157"/>
      <c r="DT17" s="156">
        <v>0</v>
      </c>
      <c r="DU17" s="367">
        <v>0</v>
      </c>
      <c r="DV17" s="370">
        <v>0</v>
      </c>
      <c r="DW17" s="158">
        <v>0</v>
      </c>
    </row>
    <row r="18" spans="1:135" s="14" customFormat="1" collapsed="1" x14ac:dyDescent="0.25">
      <c r="A18" s="12" t="s">
        <v>184</v>
      </c>
      <c r="B18" s="597">
        <f>B12-SUM(B13:B17)</f>
        <v>-69436.203999999998</v>
      </c>
      <c r="C18" s="709">
        <f>C12-SUM(C13:C17)</f>
        <v>-122185.867</v>
      </c>
      <c r="D18" s="35"/>
      <c r="E18" s="332">
        <v>-27353.334999999999</v>
      </c>
      <c r="F18" s="405">
        <v>-28542.039000000001</v>
      </c>
      <c r="G18" s="676">
        <v>-21933.995999999999</v>
      </c>
      <c r="H18" s="12"/>
      <c r="I18" s="332">
        <v>-21726.703999999998</v>
      </c>
      <c r="J18" s="459">
        <v>-30499.720999999998</v>
      </c>
      <c r="K18" s="459">
        <v>-47265.441999999995</v>
      </c>
      <c r="L18" s="459">
        <v>8393.1660000000011</v>
      </c>
      <c r="M18" s="547">
        <v>-91098.701000000001</v>
      </c>
      <c r="N18" s="12"/>
      <c r="O18" s="594">
        <v>-21379</v>
      </c>
      <c r="P18" s="459">
        <v>-20954</v>
      </c>
      <c r="Q18" s="459">
        <v>-22736</v>
      </c>
      <c r="R18" s="459">
        <v>-22694</v>
      </c>
      <c r="S18" s="547">
        <v>-87761</v>
      </c>
      <c r="T18" s="12"/>
      <c r="U18" s="594">
        <v>-19438</v>
      </c>
      <c r="V18" s="405">
        <v>-19309</v>
      </c>
      <c r="W18" s="459">
        <v>-20551</v>
      </c>
      <c r="X18" s="459">
        <v>-20869</v>
      </c>
      <c r="Y18" s="547">
        <v>-80167</v>
      </c>
      <c r="Z18" s="242"/>
      <c r="AA18" s="332">
        <v>-16552</v>
      </c>
      <c r="AB18" s="405">
        <v>-16820</v>
      </c>
      <c r="AC18" s="367">
        <v>-18784</v>
      </c>
      <c r="AD18" s="367">
        <v>-20770</v>
      </c>
      <c r="AE18" s="21">
        <v>-72926</v>
      </c>
      <c r="AF18" s="367"/>
      <c r="AG18" s="12" t="s">
        <v>10</v>
      </c>
      <c r="AH18" s="25">
        <v>-13450</v>
      </c>
      <c r="AI18" s="367">
        <v>-13728</v>
      </c>
      <c r="AJ18" s="367">
        <v>-14648</v>
      </c>
      <c r="AK18" s="367">
        <v>-17002</v>
      </c>
      <c r="AL18" s="21">
        <v>-58828</v>
      </c>
      <c r="AM18" s="12"/>
      <c r="AN18" s="25">
        <v>-10729</v>
      </c>
      <c r="AO18" s="367">
        <v>-7511</v>
      </c>
      <c r="AP18" s="367">
        <v>-11385</v>
      </c>
      <c r="AQ18" s="367">
        <v>-13978</v>
      </c>
      <c r="AR18" s="21">
        <v>-43603</v>
      </c>
      <c r="AS18" s="367"/>
      <c r="AT18" s="25">
        <v>-13064</v>
      </c>
      <c r="AU18" s="367">
        <v>-10448</v>
      </c>
      <c r="AV18" s="367">
        <v>-10957</v>
      </c>
      <c r="AW18" s="367">
        <v>-12678</v>
      </c>
      <c r="AX18" s="21">
        <v>-47147</v>
      </c>
      <c r="AY18" s="12"/>
      <c r="AZ18" s="25">
        <v>-13136</v>
      </c>
      <c r="BA18" s="367">
        <v>-13595</v>
      </c>
      <c r="BB18" s="367">
        <v>-12293</v>
      </c>
      <c r="BC18" s="367">
        <v>-14020</v>
      </c>
      <c r="BD18" s="21">
        <v>-53044</v>
      </c>
      <c r="BE18" s="12"/>
      <c r="BF18" s="25">
        <v>-10279</v>
      </c>
      <c r="BG18" s="367">
        <v>-9740</v>
      </c>
      <c r="BH18" s="367">
        <v>-9844</v>
      </c>
      <c r="BI18" s="367">
        <v>-10879</v>
      </c>
      <c r="BJ18" s="21">
        <v>-40742</v>
      </c>
      <c r="BK18" s="12"/>
      <c r="BL18" s="25">
        <v>-9125</v>
      </c>
      <c r="BM18" s="367">
        <v>-8066</v>
      </c>
      <c r="BN18" s="367">
        <v>-10225</v>
      </c>
      <c r="BO18" s="367">
        <v>-10601</v>
      </c>
      <c r="BP18" s="21">
        <v>-38017</v>
      </c>
      <c r="BQ18" s="12"/>
      <c r="BR18" s="25">
        <v>-9612</v>
      </c>
      <c r="BS18" s="367">
        <v>-8289</v>
      </c>
      <c r="BT18" s="367">
        <v>-7633</v>
      </c>
      <c r="BU18" s="367">
        <v>-8356</v>
      </c>
      <c r="BV18" s="21">
        <v>-33890</v>
      </c>
      <c r="BW18" s="20"/>
      <c r="BX18" s="25">
        <v>-7127</v>
      </c>
      <c r="BY18" s="367">
        <v>-7141</v>
      </c>
      <c r="BZ18" s="367">
        <v>-7087</v>
      </c>
      <c r="CA18" s="367">
        <v>-9949</v>
      </c>
      <c r="CB18" s="21">
        <v>-31304</v>
      </c>
      <c r="CC18" s="20"/>
      <c r="CD18" s="25">
        <v>-12591</v>
      </c>
      <c r="CE18" s="367">
        <v>-15026</v>
      </c>
      <c r="CF18" s="367">
        <v>54778</v>
      </c>
      <c r="CG18" s="367">
        <v>-7936</v>
      </c>
      <c r="CH18" s="21">
        <v>19225</v>
      </c>
      <c r="CI18" s="20"/>
      <c r="CJ18" s="25">
        <v>-5230</v>
      </c>
      <c r="CK18" s="367">
        <v>-8455</v>
      </c>
      <c r="CL18" s="367">
        <v>-10852</v>
      </c>
      <c r="CM18" s="367">
        <v>-15810</v>
      </c>
      <c r="CN18" s="21">
        <v>-40346</v>
      </c>
      <c r="CO18" s="20"/>
      <c r="CP18" s="25">
        <v>-9241</v>
      </c>
      <c r="CQ18" s="367">
        <v>-7444</v>
      </c>
      <c r="CR18" s="367">
        <v>-8290</v>
      </c>
      <c r="CS18" s="367">
        <v>-8104</v>
      </c>
      <c r="CT18" s="21">
        <v>-33079</v>
      </c>
      <c r="CU18" s="20"/>
      <c r="CV18" s="25">
        <v>-20872</v>
      </c>
      <c r="CW18" s="367">
        <v>-11084</v>
      </c>
      <c r="CX18" s="367">
        <v>-7919</v>
      </c>
      <c r="CY18" s="367">
        <v>-18953</v>
      </c>
      <c r="CZ18" s="21">
        <v>-58828</v>
      </c>
      <c r="DA18" s="20"/>
      <c r="DB18" s="25">
        <v>-7593</v>
      </c>
      <c r="DC18" s="367">
        <v>-5611</v>
      </c>
      <c r="DD18" s="367">
        <v>-5456</v>
      </c>
      <c r="DE18" s="367">
        <v>-14085</v>
      </c>
      <c r="DF18" s="21">
        <v>-32745</v>
      </c>
      <c r="DG18" s="20"/>
      <c r="DH18" s="25">
        <v>-9042</v>
      </c>
      <c r="DI18" s="367">
        <v>-10210</v>
      </c>
      <c r="DJ18" s="367">
        <v>-5705</v>
      </c>
      <c r="DK18" s="367">
        <v>-7568</v>
      </c>
      <c r="DL18" s="21">
        <v>-31909</v>
      </c>
      <c r="DM18" s="20"/>
      <c r="DN18" s="25">
        <v>-6534</v>
      </c>
      <c r="DO18" s="367">
        <v>-5968</v>
      </c>
      <c r="DP18" s="367">
        <v>-7008</v>
      </c>
      <c r="DQ18" s="367">
        <v>-8786</v>
      </c>
      <c r="DR18" s="21">
        <v>-28296</v>
      </c>
      <c r="DS18" s="20"/>
      <c r="DT18" s="25">
        <v>-2936</v>
      </c>
      <c r="DU18" s="367">
        <v>-12189</v>
      </c>
      <c r="DV18" s="367">
        <v>-20893</v>
      </c>
      <c r="DW18" s="21">
        <v>-36018</v>
      </c>
    </row>
    <row r="19" spans="1:135" ht="15" hidden="1" customHeight="1" outlineLevel="1" x14ac:dyDescent="0.25">
      <c r="A19" s="6" t="s">
        <v>12</v>
      </c>
      <c r="B19" s="550">
        <f t="shared" ref="B19:B26" si="2">SUM(E19:G19,L19)</f>
        <v>109002.99</v>
      </c>
      <c r="C19" s="711">
        <f t="shared" ref="C19:C26" si="3">SUM(I19:K19,R19)</f>
        <v>144541.56899999999</v>
      </c>
      <c r="D19" s="35"/>
      <c r="E19" s="340">
        <v>27342.496000000003</v>
      </c>
      <c r="F19" s="453">
        <v>23857.708000000002</v>
      </c>
      <c r="G19" s="677">
        <v>21632.748</v>
      </c>
      <c r="H19" s="6"/>
      <c r="I19" s="340">
        <v>26842.120999999999</v>
      </c>
      <c r="J19" s="468">
        <v>27083.760000000002</v>
      </c>
      <c r="K19" s="468">
        <v>61479.687999999995</v>
      </c>
      <c r="L19" s="453">
        <v>36170.038</v>
      </c>
      <c r="M19" s="470">
        <v>151575.60700000002</v>
      </c>
      <c r="N19" s="6"/>
      <c r="O19" s="604">
        <v>23593</v>
      </c>
      <c r="P19" s="533">
        <v>26449</v>
      </c>
      <c r="Q19" s="533">
        <v>27236</v>
      </c>
      <c r="R19" s="381">
        <v>29136</v>
      </c>
      <c r="S19" s="534">
        <v>106414</v>
      </c>
      <c r="T19" s="642"/>
      <c r="U19" s="279">
        <v>26055</v>
      </c>
      <c r="V19" s="381">
        <v>26544</v>
      </c>
      <c r="W19" s="381">
        <v>27524</v>
      </c>
      <c r="X19" s="381">
        <v>24726</v>
      </c>
      <c r="Y19" s="105">
        <v>104849</v>
      </c>
      <c r="Z19" s="365"/>
      <c r="AA19" s="279">
        <v>17368</v>
      </c>
      <c r="AB19" s="381">
        <v>17466</v>
      </c>
      <c r="AC19" s="396">
        <v>22715</v>
      </c>
      <c r="AD19" s="396">
        <v>25694</v>
      </c>
      <c r="AE19" s="105">
        <v>83243</v>
      </c>
      <c r="AF19" s="367"/>
      <c r="AG19" s="6" t="s">
        <v>12</v>
      </c>
      <c r="AH19" s="27">
        <v>13759</v>
      </c>
      <c r="AI19" s="369">
        <v>14892</v>
      </c>
      <c r="AJ19" s="369">
        <v>13813</v>
      </c>
      <c r="AK19" s="369">
        <v>16175</v>
      </c>
      <c r="AL19" s="29">
        <v>58639</v>
      </c>
      <c r="AM19" s="6"/>
      <c r="AN19" s="27">
        <v>8536</v>
      </c>
      <c r="AO19" s="369">
        <v>11115</v>
      </c>
      <c r="AP19" s="369">
        <v>12320</v>
      </c>
      <c r="AQ19" s="369">
        <v>13639</v>
      </c>
      <c r="AR19" s="29">
        <v>45610</v>
      </c>
      <c r="AS19" s="369"/>
      <c r="AT19" s="27">
        <v>18410</v>
      </c>
      <c r="AU19" s="369">
        <v>18376</v>
      </c>
      <c r="AV19" s="369">
        <v>11461</v>
      </c>
      <c r="AW19" s="369">
        <v>9733</v>
      </c>
      <c r="AX19" s="29">
        <v>57980</v>
      </c>
      <c r="AY19" s="6"/>
      <c r="AZ19" s="27">
        <v>6038</v>
      </c>
      <c r="BA19" s="369">
        <v>13402</v>
      </c>
      <c r="BB19" s="369">
        <v>15540</v>
      </c>
      <c r="BC19" s="369">
        <v>20014</v>
      </c>
      <c r="BD19" s="29">
        <v>54994</v>
      </c>
      <c r="BE19" s="6"/>
      <c r="BF19" s="27">
        <v>6991</v>
      </c>
      <c r="BG19" s="369">
        <v>8342</v>
      </c>
      <c r="BH19" s="369">
        <v>6821</v>
      </c>
      <c r="BI19" s="369">
        <v>4896</v>
      </c>
      <c r="BJ19" s="29">
        <v>27050</v>
      </c>
      <c r="BK19" s="6"/>
      <c r="BL19" s="27">
        <v>11313</v>
      </c>
      <c r="BM19" s="369">
        <v>7248</v>
      </c>
      <c r="BN19" s="369">
        <v>4278</v>
      </c>
      <c r="BO19" s="369">
        <v>1290</v>
      </c>
      <c r="BP19" s="29">
        <v>24129</v>
      </c>
      <c r="BQ19" s="6"/>
      <c r="BR19" s="27">
        <v>9642</v>
      </c>
      <c r="BS19" s="369">
        <v>3004</v>
      </c>
      <c r="BT19" s="369">
        <v>11092</v>
      </c>
      <c r="BU19" s="369">
        <v>1798</v>
      </c>
      <c r="BV19" s="29">
        <v>25536</v>
      </c>
      <c r="BW19" s="28"/>
      <c r="BX19" s="27">
        <v>4489</v>
      </c>
      <c r="BY19" s="369">
        <v>4534</v>
      </c>
      <c r="BZ19" s="369">
        <v>6988</v>
      </c>
      <c r="CA19" s="369">
        <v>10497</v>
      </c>
      <c r="CB19" s="29">
        <v>26508</v>
      </c>
      <c r="CC19" s="28"/>
      <c r="CD19" s="27">
        <v>5324</v>
      </c>
      <c r="CE19" s="369">
        <v>4201</v>
      </c>
      <c r="CF19" s="369">
        <v>4976</v>
      </c>
      <c r="CG19" s="369">
        <v>4638</v>
      </c>
      <c r="CH19" s="29">
        <v>19139</v>
      </c>
      <c r="CI19" s="28"/>
      <c r="CJ19" s="27">
        <v>5969</v>
      </c>
      <c r="CK19" s="369">
        <v>7686</v>
      </c>
      <c r="CL19" s="369">
        <v>5906</v>
      </c>
      <c r="CM19" s="369">
        <v>5376</v>
      </c>
      <c r="CN19" s="29">
        <v>24937</v>
      </c>
      <c r="CO19" s="28"/>
      <c r="CP19" s="27">
        <v>2061</v>
      </c>
      <c r="CQ19" s="369">
        <v>1829</v>
      </c>
      <c r="CR19" s="369">
        <v>2131</v>
      </c>
      <c r="CS19" s="369">
        <v>6488</v>
      </c>
      <c r="CT19" s="29">
        <v>12509</v>
      </c>
      <c r="CU19" s="28"/>
      <c r="CV19" s="27">
        <v>2223</v>
      </c>
      <c r="CW19" s="369">
        <v>2386</v>
      </c>
      <c r="CX19" s="369">
        <v>2449</v>
      </c>
      <c r="CY19" s="369">
        <v>2580</v>
      </c>
      <c r="CZ19" s="29">
        <v>9638</v>
      </c>
      <c r="DA19" s="28"/>
      <c r="DB19" s="27">
        <v>2942</v>
      </c>
      <c r="DC19" s="369">
        <v>2214</v>
      </c>
      <c r="DD19" s="369">
        <v>2215</v>
      </c>
      <c r="DE19" s="369">
        <v>2319</v>
      </c>
      <c r="DF19" s="29">
        <v>9690</v>
      </c>
      <c r="DG19" s="28"/>
      <c r="DH19" s="27">
        <v>3981</v>
      </c>
      <c r="DI19" s="369">
        <v>4015</v>
      </c>
      <c r="DJ19" s="369">
        <v>3208</v>
      </c>
      <c r="DK19" s="369">
        <v>3578</v>
      </c>
      <c r="DL19" s="29">
        <v>14781</v>
      </c>
      <c r="DM19" s="28"/>
      <c r="DN19" s="27">
        <v>865</v>
      </c>
      <c r="DO19" s="369">
        <v>750</v>
      </c>
      <c r="DP19" s="369">
        <v>295</v>
      </c>
      <c r="DQ19" s="369">
        <v>1885</v>
      </c>
      <c r="DR19" s="23">
        <v>3795</v>
      </c>
      <c r="DS19" s="28"/>
      <c r="DT19" s="27">
        <v>1045</v>
      </c>
      <c r="DU19" s="369">
        <v>2175</v>
      </c>
      <c r="DV19" s="369">
        <v>2449</v>
      </c>
      <c r="DW19" s="29">
        <v>5669</v>
      </c>
    </row>
    <row r="20" spans="1:135" ht="15" hidden="1" customHeight="1" outlineLevel="1" x14ac:dyDescent="0.25">
      <c r="A20" s="6" t="s">
        <v>13</v>
      </c>
      <c r="B20" s="550">
        <f t="shared" si="2"/>
        <v>-86538.327000000005</v>
      </c>
      <c r="C20" s="711">
        <f t="shared" si="3"/>
        <v>-163428.079</v>
      </c>
      <c r="D20" s="26"/>
      <c r="E20" s="340">
        <v>-19970.827000000001</v>
      </c>
      <c r="F20" s="453">
        <v>-18373.828000000001</v>
      </c>
      <c r="G20" s="677">
        <v>-17264.381000000001</v>
      </c>
      <c r="H20" s="6"/>
      <c r="I20" s="340">
        <v>-39893.527000000002</v>
      </c>
      <c r="J20" s="468">
        <v>-41041.841999999997</v>
      </c>
      <c r="K20" s="468">
        <v>-40752.71</v>
      </c>
      <c r="L20" s="453">
        <v>-30929.291000000001</v>
      </c>
      <c r="M20" s="525">
        <v>-152617.37</v>
      </c>
      <c r="N20" s="6"/>
      <c r="O20" s="604">
        <v>-37815</v>
      </c>
      <c r="P20" s="533">
        <v>-38771</v>
      </c>
      <c r="Q20" s="533">
        <v>-39258</v>
      </c>
      <c r="R20" s="381">
        <v>-41740</v>
      </c>
      <c r="S20" s="534">
        <v>-157585</v>
      </c>
      <c r="T20" s="642"/>
      <c r="U20" s="279">
        <v>-29318</v>
      </c>
      <c r="V20" s="381">
        <v>-31067</v>
      </c>
      <c r="W20" s="381">
        <v>-32564</v>
      </c>
      <c r="X20" s="381">
        <v>-33291</v>
      </c>
      <c r="Y20" s="105">
        <v>-126240</v>
      </c>
      <c r="Z20" s="365"/>
      <c r="AA20" s="279">
        <v>-16971</v>
      </c>
      <c r="AB20" s="381">
        <v>-17664</v>
      </c>
      <c r="AC20" s="396">
        <v>-23592</v>
      </c>
      <c r="AD20" s="396">
        <v>-27924</v>
      </c>
      <c r="AE20" s="105">
        <v>-86151</v>
      </c>
      <c r="AF20" s="367"/>
      <c r="AG20" s="6" t="s">
        <v>13</v>
      </c>
      <c r="AH20" s="27">
        <v>-18707</v>
      </c>
      <c r="AI20" s="369">
        <v>-18170</v>
      </c>
      <c r="AJ20" s="369">
        <v>-16357</v>
      </c>
      <c r="AK20" s="369">
        <v>-20748</v>
      </c>
      <c r="AL20" s="29">
        <v>-73982</v>
      </c>
      <c r="AM20" s="6"/>
      <c r="AN20" s="27">
        <v>-17732</v>
      </c>
      <c r="AO20" s="369">
        <v>-16900</v>
      </c>
      <c r="AP20" s="369">
        <v>-16796</v>
      </c>
      <c r="AQ20" s="369">
        <v>-19021</v>
      </c>
      <c r="AR20" s="29">
        <v>-70449</v>
      </c>
      <c r="AS20" s="369"/>
      <c r="AT20" s="27">
        <v>-25464</v>
      </c>
      <c r="AU20" s="369">
        <v>-15989</v>
      </c>
      <c r="AV20" s="369">
        <v>-20156</v>
      </c>
      <c r="AW20" s="369">
        <v>-18947</v>
      </c>
      <c r="AX20" s="29">
        <v>-80556</v>
      </c>
      <c r="AY20" s="6"/>
      <c r="AZ20" s="27">
        <v>-21147</v>
      </c>
      <c r="BA20" s="369">
        <v>-25312</v>
      </c>
      <c r="BB20" s="369">
        <v>-26428</v>
      </c>
      <c r="BC20" s="369">
        <v>-27359</v>
      </c>
      <c r="BD20" s="29">
        <v>-100246</v>
      </c>
      <c r="BE20" s="6"/>
      <c r="BF20" s="27">
        <v>-15503</v>
      </c>
      <c r="BG20" s="369">
        <v>-16272</v>
      </c>
      <c r="BH20" s="369">
        <v>-17522</v>
      </c>
      <c r="BI20" s="369">
        <v>-17514</v>
      </c>
      <c r="BJ20" s="29">
        <v>-66811</v>
      </c>
      <c r="BK20" s="6"/>
      <c r="BL20" s="27">
        <v>-10426</v>
      </c>
      <c r="BM20" s="369">
        <v>-12292</v>
      </c>
      <c r="BN20" s="369">
        <v>-14667</v>
      </c>
      <c r="BO20" s="369">
        <v>-15224</v>
      </c>
      <c r="BP20" s="29">
        <v>-52609</v>
      </c>
      <c r="BQ20" s="6"/>
      <c r="BR20" s="27">
        <v>-12463</v>
      </c>
      <c r="BS20" s="369">
        <v>-12273</v>
      </c>
      <c r="BT20" s="369">
        <v>-11533</v>
      </c>
      <c r="BU20" s="369">
        <v>-10142</v>
      </c>
      <c r="BV20" s="29">
        <v>-46411</v>
      </c>
      <c r="BW20" s="28"/>
      <c r="BX20" s="27">
        <v>-9312</v>
      </c>
      <c r="BY20" s="369">
        <v>-9334</v>
      </c>
      <c r="BZ20" s="369">
        <v>-10164</v>
      </c>
      <c r="CA20" s="369">
        <v>-13382</v>
      </c>
      <c r="CB20" s="29">
        <v>-42192</v>
      </c>
      <c r="CC20" s="28"/>
      <c r="CD20" s="27">
        <v>-10796</v>
      </c>
      <c r="CE20" s="369">
        <v>-10867</v>
      </c>
      <c r="CF20" s="369">
        <v>-10061</v>
      </c>
      <c r="CG20" s="369">
        <v>-9467</v>
      </c>
      <c r="CH20" s="29">
        <v>-41191</v>
      </c>
      <c r="CI20" s="28"/>
      <c r="CJ20" s="27">
        <v>-8830</v>
      </c>
      <c r="CK20" s="369">
        <v>-10241</v>
      </c>
      <c r="CL20" s="369">
        <v>-10868</v>
      </c>
      <c r="CM20" s="369">
        <v>-10507</v>
      </c>
      <c r="CN20" s="29">
        <v>-40446</v>
      </c>
      <c r="CO20" s="28"/>
      <c r="CP20" s="27">
        <v>-6249</v>
      </c>
      <c r="CQ20" s="369">
        <v>-6030</v>
      </c>
      <c r="CR20" s="369">
        <v>-7172</v>
      </c>
      <c r="CS20" s="369">
        <v>-8627</v>
      </c>
      <c r="CT20" s="29">
        <v>-28078</v>
      </c>
      <c r="CU20" s="28"/>
      <c r="CV20" s="27">
        <v>-4882</v>
      </c>
      <c r="CW20" s="369">
        <v>-6072</v>
      </c>
      <c r="CX20" s="369">
        <v>-6272</v>
      </c>
      <c r="CY20" s="369">
        <v>-7227</v>
      </c>
      <c r="CZ20" s="29">
        <v>-24453</v>
      </c>
      <c r="DA20" s="28"/>
      <c r="DB20" s="27">
        <v>-5705</v>
      </c>
      <c r="DC20" s="369">
        <v>-5670</v>
      </c>
      <c r="DD20" s="369">
        <v>-5248</v>
      </c>
      <c r="DE20" s="369">
        <v>-5218</v>
      </c>
      <c r="DF20" s="29">
        <v>-21841</v>
      </c>
      <c r="DG20" s="28"/>
      <c r="DH20" s="27">
        <v>-9439</v>
      </c>
      <c r="DI20" s="369">
        <v>-7746</v>
      </c>
      <c r="DJ20" s="369">
        <v>-7687</v>
      </c>
      <c r="DK20" s="369">
        <v>-7545</v>
      </c>
      <c r="DL20" s="29">
        <v>-31288</v>
      </c>
      <c r="DM20" s="28"/>
      <c r="DN20" s="27">
        <v>-4273</v>
      </c>
      <c r="DO20" s="369">
        <v>-5567</v>
      </c>
      <c r="DP20" s="369">
        <v>-5890</v>
      </c>
      <c r="DQ20" s="369">
        <v>-8082</v>
      </c>
      <c r="DR20" s="29">
        <v>-23812</v>
      </c>
      <c r="DS20" s="28"/>
      <c r="DT20" s="27">
        <v>-2293</v>
      </c>
      <c r="DU20" s="369">
        <v>-4653</v>
      </c>
      <c r="DV20" s="369">
        <v>-5235</v>
      </c>
      <c r="DW20" s="29">
        <v>-12181</v>
      </c>
    </row>
    <row r="21" spans="1:135" s="14" customFormat="1" ht="15" hidden="1" customHeight="1" outlineLevel="1" x14ac:dyDescent="0.25">
      <c r="A21" s="618" t="s">
        <v>243</v>
      </c>
      <c r="B21" s="550">
        <f t="shared" si="2"/>
        <v>6934.6</v>
      </c>
      <c r="C21" s="711">
        <f t="shared" si="3"/>
        <v>3926.529</v>
      </c>
      <c r="D21" s="26"/>
      <c r="E21" s="619">
        <v>2047.1849999999999</v>
      </c>
      <c r="F21" s="898">
        <v>2046.8150000000001</v>
      </c>
      <c r="G21" s="680">
        <v>1710.913</v>
      </c>
      <c r="H21" s="12"/>
      <c r="I21" s="619">
        <v>1124.5150000000001</v>
      </c>
      <c r="J21" s="522">
        <v>971.63699999999994</v>
      </c>
      <c r="K21" s="401">
        <v>825.76099999999997</v>
      </c>
      <c r="L21" s="401">
        <v>1129.6869999999999</v>
      </c>
      <c r="M21" s="37">
        <v>4051.6</v>
      </c>
      <c r="N21" s="12"/>
      <c r="O21" s="632">
        <v>1004.616</v>
      </c>
      <c r="P21" s="522">
        <v>1004.616</v>
      </c>
      <c r="Q21" s="522">
        <v>1004.616</v>
      </c>
      <c r="R21" s="522">
        <v>1004.616</v>
      </c>
      <c r="S21" s="525">
        <v>4018.4639999999999</v>
      </c>
      <c r="T21" s="12"/>
      <c r="U21" s="82">
        <v>1004.616</v>
      </c>
      <c r="V21" s="401">
        <v>1024.6199999999999</v>
      </c>
      <c r="W21" s="401">
        <v>1004.616</v>
      </c>
      <c r="X21" s="401">
        <v>1004.616</v>
      </c>
      <c r="Y21" s="37">
        <v>4038.4679999999998</v>
      </c>
      <c r="Z21" s="242"/>
      <c r="AA21" s="82">
        <v>865.65899999999999</v>
      </c>
      <c r="AB21" s="401">
        <v>865.65899999999999</v>
      </c>
      <c r="AC21" s="401">
        <v>1003.706</v>
      </c>
      <c r="AD21" s="401">
        <v>1004.616</v>
      </c>
      <c r="AE21" s="37">
        <v>3739.64</v>
      </c>
      <c r="AF21" s="367"/>
      <c r="AG21" s="242"/>
      <c r="AH21" s="25"/>
      <c r="AI21" s="367"/>
      <c r="AJ21" s="367"/>
      <c r="AK21" s="367"/>
      <c r="AL21" s="21"/>
      <c r="AM21" s="12"/>
      <c r="AN21" s="25"/>
      <c r="AO21" s="367"/>
      <c r="AP21" s="367"/>
      <c r="AQ21" s="367"/>
      <c r="AR21" s="21"/>
      <c r="AS21" s="367"/>
      <c r="AT21" s="25"/>
      <c r="AU21" s="367"/>
      <c r="AV21" s="367"/>
      <c r="AW21" s="367"/>
      <c r="AX21" s="21"/>
      <c r="AY21" s="12"/>
      <c r="AZ21" s="25"/>
      <c r="BA21" s="367"/>
      <c r="BB21" s="367"/>
      <c r="BC21" s="367"/>
      <c r="BD21" s="21"/>
      <c r="BE21" s="12"/>
      <c r="BF21" s="25"/>
      <c r="BG21" s="367"/>
      <c r="BH21" s="367"/>
      <c r="BI21" s="367"/>
      <c r="BJ21" s="21"/>
      <c r="BK21" s="12"/>
      <c r="BL21" s="25"/>
      <c r="BM21" s="367"/>
      <c r="BN21" s="367"/>
      <c r="BO21" s="367"/>
      <c r="BP21" s="21"/>
      <c r="BQ21" s="12"/>
      <c r="BR21" s="25"/>
      <c r="BS21" s="367"/>
      <c r="BT21" s="367"/>
      <c r="BU21" s="367"/>
      <c r="BV21" s="21"/>
      <c r="BW21" s="20"/>
      <c r="BX21" s="25"/>
      <c r="BY21" s="367"/>
      <c r="BZ21" s="367"/>
      <c r="CA21" s="367"/>
      <c r="CB21" s="21"/>
      <c r="CC21" s="20"/>
      <c r="CD21" s="25"/>
      <c r="CE21" s="367"/>
      <c r="CF21" s="367"/>
      <c r="CG21" s="367"/>
      <c r="CH21" s="21"/>
      <c r="CI21" s="20"/>
      <c r="CJ21" s="25"/>
      <c r="CK21" s="367"/>
      <c r="CL21" s="367"/>
      <c r="CM21" s="367"/>
      <c r="CN21" s="21"/>
      <c r="CO21" s="20"/>
      <c r="CP21" s="25"/>
      <c r="CQ21" s="367"/>
      <c r="CR21" s="367"/>
      <c r="CS21" s="367"/>
      <c r="CT21" s="21"/>
      <c r="CU21" s="20"/>
      <c r="CV21" s="25"/>
      <c r="CW21" s="367"/>
      <c r="CX21" s="367"/>
      <c r="CY21" s="367"/>
      <c r="CZ21" s="21"/>
      <c r="DA21" s="20"/>
      <c r="DB21" s="25"/>
      <c r="DC21" s="367"/>
      <c r="DD21" s="367"/>
      <c r="DE21" s="367"/>
      <c r="DF21" s="21"/>
      <c r="DG21" s="20"/>
      <c r="DH21" s="25"/>
      <c r="DI21" s="367"/>
      <c r="DJ21" s="367"/>
      <c r="DK21" s="367"/>
      <c r="DL21" s="21"/>
      <c r="DM21" s="20"/>
      <c r="DN21" s="25"/>
      <c r="DO21" s="367"/>
      <c r="DP21" s="367"/>
      <c r="DQ21" s="367"/>
      <c r="DR21" s="21"/>
      <c r="DS21" s="20"/>
      <c r="DT21" s="25"/>
      <c r="DU21" s="367"/>
      <c r="DV21" s="367"/>
      <c r="DW21" s="21"/>
      <c r="DX21" s="4"/>
      <c r="DY21" s="4"/>
      <c r="DZ21" s="4"/>
      <c r="EA21" s="4"/>
      <c r="EB21" s="4"/>
      <c r="EC21" s="4"/>
      <c r="ED21" s="4"/>
      <c r="EE21" s="4"/>
    </row>
    <row r="22" spans="1:135" s="242" customFormat="1" ht="15" hidden="1" customHeight="1" outlineLevel="1" x14ac:dyDescent="0.25">
      <c r="A22" s="242" t="s">
        <v>239</v>
      </c>
      <c r="B22" s="550">
        <f t="shared" si="2"/>
        <v>1038</v>
      </c>
      <c r="C22" s="711">
        <f t="shared" si="3"/>
        <v>2826.6439999999998</v>
      </c>
      <c r="D22" s="6"/>
      <c r="E22" s="650">
        <v>0</v>
      </c>
      <c r="F22" s="899">
        <v>0</v>
      </c>
      <c r="G22" s="681">
        <v>1038</v>
      </c>
      <c r="I22" s="422">
        <v>0</v>
      </c>
      <c r="J22" s="582">
        <v>2826.6439999999998</v>
      </c>
      <c r="K22" s="421">
        <v>0</v>
      </c>
      <c r="L22" s="421">
        <v>0</v>
      </c>
      <c r="M22" s="423">
        <v>2826.6439999999998</v>
      </c>
      <c r="O22" s="640"/>
      <c r="S22" s="281"/>
      <c r="U22" s="270"/>
      <c r="Y22" s="645">
        <v>0</v>
      </c>
      <c r="AA22" s="422">
        <v>0</v>
      </c>
      <c r="AB22" s="421">
        <v>0</v>
      </c>
      <c r="AC22" s="421">
        <v>534</v>
      </c>
      <c r="AD22" s="421">
        <v>0</v>
      </c>
      <c r="AE22" s="423">
        <v>534</v>
      </c>
      <c r="AH22" s="270"/>
      <c r="AL22" s="281"/>
      <c r="AN22" s="270"/>
      <c r="AR22" s="281"/>
      <c r="AT22" s="270"/>
      <c r="AX22" s="281"/>
      <c r="AZ22" s="270"/>
      <c r="BD22" s="281"/>
      <c r="BF22" s="270"/>
      <c r="BJ22" s="281"/>
      <c r="BL22" s="270"/>
      <c r="BP22" s="281"/>
      <c r="BR22" s="270"/>
      <c r="BV22" s="281"/>
      <c r="BX22" s="270"/>
      <c r="CB22" s="281"/>
      <c r="CD22" s="270"/>
      <c r="CH22" s="281"/>
      <c r="CJ22" s="270"/>
      <c r="CN22" s="281"/>
      <c r="CP22" s="270"/>
      <c r="CT22" s="281"/>
      <c r="CV22" s="270"/>
      <c r="CZ22" s="281"/>
      <c r="DB22" s="270"/>
      <c r="DF22" s="281"/>
      <c r="DH22" s="270"/>
      <c r="DL22" s="281"/>
      <c r="DN22" s="270"/>
      <c r="DR22" s="281"/>
      <c r="DT22" s="270"/>
      <c r="DW22" s="281"/>
      <c r="DX22" s="4"/>
      <c r="DY22" s="4"/>
      <c r="DZ22" s="4"/>
      <c r="EA22" s="4"/>
      <c r="EB22" s="4"/>
      <c r="EC22" s="4"/>
      <c r="ED22" s="4"/>
      <c r="EE22" s="4"/>
    </row>
    <row r="23" spans="1:135" ht="15" hidden="1" customHeight="1" outlineLevel="1" x14ac:dyDescent="0.25">
      <c r="A23" s="6" t="s">
        <v>237</v>
      </c>
      <c r="B23" s="550">
        <f t="shared" si="2"/>
        <v>-6432.7130000000006</v>
      </c>
      <c r="C23" s="711">
        <f t="shared" si="3"/>
        <v>-4522.6180000000004</v>
      </c>
      <c r="D23" s="6"/>
      <c r="E23" s="543">
        <v>-603.51400000000001</v>
      </c>
      <c r="F23" s="468">
        <v>-848.48599999999999</v>
      </c>
      <c r="G23" s="682">
        <v>-598.65300000000002</v>
      </c>
      <c r="H23" s="6"/>
      <c r="I23" s="340">
        <v>-1050.4680000000001</v>
      </c>
      <c r="J23" s="468">
        <v>-1078.6410000000001</v>
      </c>
      <c r="K23" s="401">
        <v>-1075.3589999999999</v>
      </c>
      <c r="L23" s="401">
        <v>-4382.0600000000004</v>
      </c>
      <c r="M23" s="37">
        <v>-7586.5280000000002</v>
      </c>
      <c r="N23" s="6"/>
      <c r="O23" s="604">
        <v>-750.14499999999998</v>
      </c>
      <c r="P23" s="533">
        <v>-825.09199999999998</v>
      </c>
      <c r="Q23" s="533">
        <v>-886.93100000000004</v>
      </c>
      <c r="R23" s="533">
        <v>-1318.15</v>
      </c>
      <c r="S23" s="534">
        <v>-3780.15</v>
      </c>
      <c r="T23" s="642"/>
      <c r="U23" s="82">
        <v>-1185.4680000000001</v>
      </c>
      <c r="V23" s="401">
        <v>-715.14</v>
      </c>
      <c r="W23" s="401">
        <v>-666.82</v>
      </c>
      <c r="X23" s="401">
        <v>-1405.3489999999999</v>
      </c>
      <c r="Y23" s="37">
        <v>-3972.777</v>
      </c>
      <c r="Z23" s="365"/>
      <c r="AA23" s="82">
        <v>-559.82117000000005</v>
      </c>
      <c r="AB23" s="401">
        <v>-594.16404999999997</v>
      </c>
      <c r="AC23" s="401">
        <v>-719.59136999999998</v>
      </c>
      <c r="AD23" s="401">
        <v>-731.77800000000002</v>
      </c>
      <c r="AE23" s="37">
        <v>-2605.3545899999999</v>
      </c>
      <c r="AF23" s="367"/>
      <c r="AG23" s="6" t="s">
        <v>11</v>
      </c>
      <c r="AH23" s="27">
        <v>279</v>
      </c>
      <c r="AI23" s="369">
        <v>33533</v>
      </c>
      <c r="AJ23" s="369">
        <v>-151</v>
      </c>
      <c r="AK23" s="369">
        <v>380</v>
      </c>
      <c r="AL23" s="29">
        <v>34041</v>
      </c>
      <c r="AM23" s="6"/>
      <c r="AN23" s="27">
        <v>102</v>
      </c>
      <c r="AO23" s="369">
        <v>160</v>
      </c>
      <c r="AP23" s="369">
        <v>205</v>
      </c>
      <c r="AQ23" s="369">
        <v>-66</v>
      </c>
      <c r="AR23" s="29">
        <v>401</v>
      </c>
      <c r="AS23" s="369"/>
      <c r="AT23" s="27">
        <v>6230</v>
      </c>
      <c r="AU23" s="369">
        <v>-521</v>
      </c>
      <c r="AV23" s="369">
        <v>10947</v>
      </c>
      <c r="AW23" s="369">
        <v>7546</v>
      </c>
      <c r="AX23" s="29">
        <v>24202</v>
      </c>
      <c r="AY23" s="6"/>
      <c r="AZ23" s="27">
        <v>1818</v>
      </c>
      <c r="BA23" s="369">
        <v>2000</v>
      </c>
      <c r="BB23" s="369">
        <v>-554</v>
      </c>
      <c r="BC23" s="369">
        <v>3050</v>
      </c>
      <c r="BD23" s="29">
        <v>6314</v>
      </c>
      <c r="BE23" s="6"/>
      <c r="BF23" s="27">
        <v>5245</v>
      </c>
      <c r="BG23" s="369">
        <v>-740</v>
      </c>
      <c r="BH23" s="369">
        <v>-1477</v>
      </c>
      <c r="BI23" s="369">
        <v>908</v>
      </c>
      <c r="BJ23" s="29">
        <v>3936</v>
      </c>
      <c r="BK23" s="6"/>
      <c r="BL23" s="27">
        <v>7274</v>
      </c>
      <c r="BM23" s="369">
        <v>-18817</v>
      </c>
      <c r="BN23" s="369">
        <v>-49769</v>
      </c>
      <c r="BO23" s="369">
        <v>-16297</v>
      </c>
      <c r="BP23" s="29">
        <v>-77609</v>
      </c>
      <c r="BQ23" s="6"/>
      <c r="BR23" s="27">
        <v>13354</v>
      </c>
      <c r="BS23" s="369">
        <v>-11272</v>
      </c>
      <c r="BT23" s="369">
        <v>-12013</v>
      </c>
      <c r="BU23" s="369">
        <v>6294</v>
      </c>
      <c r="BV23" s="29">
        <v>-3637</v>
      </c>
      <c r="BW23" s="28"/>
      <c r="BX23" s="27">
        <v>31</v>
      </c>
      <c r="BY23" s="369">
        <v>2188</v>
      </c>
      <c r="BZ23" s="369">
        <v>-263794</v>
      </c>
      <c r="CA23" s="369">
        <v>-11158</v>
      </c>
      <c r="CB23" s="29">
        <v>-272733</v>
      </c>
      <c r="CC23" s="28"/>
      <c r="CD23" s="27">
        <v>-191</v>
      </c>
      <c r="CE23" s="369">
        <v>1634</v>
      </c>
      <c r="CF23" s="369">
        <v>-1471</v>
      </c>
      <c r="CG23" s="369">
        <v>-79</v>
      </c>
      <c r="CH23" s="29">
        <v>-107</v>
      </c>
      <c r="CI23" s="28"/>
      <c r="CJ23" s="27">
        <v>-221</v>
      </c>
      <c r="CK23" s="369">
        <v>-484</v>
      </c>
      <c r="CL23" s="369">
        <v>-176</v>
      </c>
      <c r="CM23" s="369">
        <v>-146</v>
      </c>
      <c r="CN23" s="29">
        <v>-1027</v>
      </c>
      <c r="CO23" s="28"/>
      <c r="CP23" s="27">
        <v>-342</v>
      </c>
      <c r="CQ23" s="369">
        <v>-1</v>
      </c>
      <c r="CR23" s="369">
        <v>-7</v>
      </c>
      <c r="CS23" s="369">
        <v>3876</v>
      </c>
      <c r="CT23" s="29">
        <v>2472</v>
      </c>
      <c r="CU23" s="28"/>
      <c r="CV23" s="27">
        <v>83</v>
      </c>
      <c r="CW23" s="369">
        <v>-5</v>
      </c>
      <c r="CX23" s="369">
        <v>31</v>
      </c>
      <c r="CY23" s="369">
        <v>-41</v>
      </c>
      <c r="CZ23" s="29">
        <v>68</v>
      </c>
      <c r="DA23" s="28"/>
      <c r="DB23" s="27">
        <v>3831</v>
      </c>
      <c r="DC23" s="369">
        <v>-924</v>
      </c>
      <c r="DD23" s="369">
        <v>170</v>
      </c>
      <c r="DE23" s="369">
        <v>928</v>
      </c>
      <c r="DF23" s="29">
        <v>4005</v>
      </c>
      <c r="DG23" s="28"/>
      <c r="DH23" s="27">
        <v>-242</v>
      </c>
      <c r="DI23" s="369">
        <v>167</v>
      </c>
      <c r="DJ23" s="369">
        <v>130</v>
      </c>
      <c r="DK23" s="369">
        <v>137</v>
      </c>
      <c r="DL23" s="29">
        <v>606</v>
      </c>
      <c r="DM23" s="28"/>
      <c r="DN23" s="27">
        <v>307</v>
      </c>
      <c r="DO23" s="369">
        <v>243</v>
      </c>
      <c r="DP23" s="369">
        <v>-90</v>
      </c>
      <c r="DQ23" s="369">
        <v>385</v>
      </c>
      <c r="DR23" s="23">
        <v>845</v>
      </c>
      <c r="DS23" s="28"/>
      <c r="DT23" s="27">
        <v>-632</v>
      </c>
      <c r="DU23" s="369">
        <v>332</v>
      </c>
      <c r="DV23" s="369">
        <v>8306</v>
      </c>
      <c r="DW23" s="29">
        <v>8006</v>
      </c>
    </row>
    <row r="24" spans="1:135" ht="15" hidden="1" customHeight="1" outlineLevel="1" x14ac:dyDescent="0.25">
      <c r="A24" s="6" t="s">
        <v>14</v>
      </c>
      <c r="B24" s="550">
        <f t="shared" si="2"/>
        <v>-21918.140000000007</v>
      </c>
      <c r="C24" s="711">
        <f t="shared" si="3"/>
        <v>7505.7720000000008</v>
      </c>
      <c r="D24" s="6"/>
      <c r="E24" s="24">
        <v>0</v>
      </c>
      <c r="F24" s="520">
        <f>30450.548+5460</f>
        <v>35910.547999999995</v>
      </c>
      <c r="G24" s="769">
        <v>-27176.560000000001</v>
      </c>
      <c r="H24" s="6"/>
      <c r="I24" s="24">
        <v>0.25</v>
      </c>
      <c r="J24" s="520">
        <v>0</v>
      </c>
      <c r="K24" s="520">
        <v>9601.5220000000008</v>
      </c>
      <c r="L24" s="453">
        <v>-30652.128000000001</v>
      </c>
      <c r="M24" s="525">
        <v>-21050.356</v>
      </c>
      <c r="N24" s="6"/>
      <c r="O24" s="631">
        <v>0</v>
      </c>
      <c r="P24" s="606">
        <v>0</v>
      </c>
      <c r="Q24" s="606">
        <v>0</v>
      </c>
      <c r="R24" s="381">
        <v>-2096</v>
      </c>
      <c r="S24" s="534">
        <v>-2096</v>
      </c>
      <c r="T24" s="642"/>
      <c r="U24" s="605">
        <v>0</v>
      </c>
      <c r="V24" s="607">
        <v>0</v>
      </c>
      <c r="W24" s="607">
        <v>0</v>
      </c>
      <c r="X24" s="607">
        <v>314</v>
      </c>
      <c r="Y24" s="105">
        <v>314</v>
      </c>
      <c r="Z24" s="365"/>
      <c r="AA24" s="605">
        <v>0</v>
      </c>
      <c r="AB24" s="607">
        <v>-4338</v>
      </c>
      <c r="AC24" s="396">
        <v>16457</v>
      </c>
      <c r="AD24" s="396">
        <v>0</v>
      </c>
      <c r="AE24" s="105">
        <v>12119</v>
      </c>
      <c r="AF24" s="367"/>
      <c r="AG24" s="6" t="s">
        <v>14</v>
      </c>
      <c r="AH24" s="24">
        <v>0</v>
      </c>
      <c r="AI24" s="366">
        <v>0</v>
      </c>
      <c r="AJ24" s="366">
        <v>0</v>
      </c>
      <c r="AK24" s="366">
        <v>-12119</v>
      </c>
      <c r="AL24" s="330">
        <v>-12119</v>
      </c>
      <c r="AM24" s="6"/>
      <c r="AN24" s="24">
        <v>0</v>
      </c>
      <c r="AO24" s="366">
        <v>0</v>
      </c>
      <c r="AP24" s="366">
        <v>0</v>
      </c>
      <c r="AQ24" s="366">
        <v>0</v>
      </c>
      <c r="AR24" s="23">
        <v>0</v>
      </c>
      <c r="AS24" s="366"/>
      <c r="AT24" s="24">
        <v>0</v>
      </c>
      <c r="AU24" s="366">
        <v>0</v>
      </c>
      <c r="AV24" s="366">
        <v>0</v>
      </c>
      <c r="AW24" s="366">
        <v>0</v>
      </c>
      <c r="AX24" s="23">
        <v>0</v>
      </c>
      <c r="AY24" s="6"/>
      <c r="AZ24" s="24">
        <v>0</v>
      </c>
      <c r="BA24" s="366">
        <v>0</v>
      </c>
      <c r="BB24" s="366">
        <v>0</v>
      </c>
      <c r="BC24" s="366">
        <v>0</v>
      </c>
      <c r="BD24" s="23">
        <v>0</v>
      </c>
      <c r="BE24" s="6"/>
      <c r="BF24" s="24">
        <v>0</v>
      </c>
      <c r="BG24" s="366">
        <v>-1</v>
      </c>
      <c r="BH24" s="366">
        <v>0</v>
      </c>
      <c r="BI24" s="366">
        <v>1</v>
      </c>
      <c r="BJ24" s="23">
        <v>0</v>
      </c>
      <c r="BK24" s="6"/>
      <c r="BL24" s="24">
        <v>-2</v>
      </c>
      <c r="BM24" s="366">
        <v>2</v>
      </c>
      <c r="BN24" s="366">
        <v>0</v>
      </c>
      <c r="BO24" s="369">
        <v>0</v>
      </c>
      <c r="BP24" s="23">
        <v>0</v>
      </c>
      <c r="BQ24" s="6"/>
      <c r="BR24" s="24">
        <v>-190</v>
      </c>
      <c r="BS24" s="366">
        <v>-96</v>
      </c>
      <c r="BT24" s="366">
        <v>0</v>
      </c>
      <c r="BU24" s="369">
        <v>0</v>
      </c>
      <c r="BV24" s="23">
        <v>-286</v>
      </c>
      <c r="BW24" s="22"/>
      <c r="BX24" s="24">
        <v>-2</v>
      </c>
      <c r="BY24" s="369">
        <v>2</v>
      </c>
      <c r="BZ24" s="366">
        <v>0</v>
      </c>
      <c r="CA24" s="366">
        <v>-192</v>
      </c>
      <c r="CB24" s="23">
        <v>-192</v>
      </c>
      <c r="CC24" s="22"/>
      <c r="CD24" s="24">
        <v>-26</v>
      </c>
      <c r="CE24" s="366">
        <v>-26</v>
      </c>
      <c r="CF24" s="366">
        <v>-23</v>
      </c>
      <c r="CG24" s="366">
        <v>-23</v>
      </c>
      <c r="CH24" s="23">
        <v>-98</v>
      </c>
      <c r="CI24" s="22"/>
      <c r="CJ24" s="24">
        <v>-22</v>
      </c>
      <c r="CK24" s="366">
        <v>-21</v>
      </c>
      <c r="CL24" s="366">
        <v>-22</v>
      </c>
      <c r="CM24" s="366">
        <v>-22</v>
      </c>
      <c r="CN24" s="23">
        <v>-87</v>
      </c>
      <c r="CO24" s="22"/>
      <c r="CP24" s="24">
        <v>-492</v>
      </c>
      <c r="CQ24" s="366">
        <v>-489</v>
      </c>
      <c r="CR24" s="366">
        <v>-496</v>
      </c>
      <c r="CS24" s="366">
        <v>1395</v>
      </c>
      <c r="CT24" s="23">
        <v>-82</v>
      </c>
      <c r="CU24" s="22"/>
      <c r="CV24" s="24">
        <v>-554</v>
      </c>
      <c r="CW24" s="366">
        <v>-522</v>
      </c>
      <c r="CX24" s="366">
        <v>-492</v>
      </c>
      <c r="CY24" s="366">
        <v>-494</v>
      </c>
      <c r="CZ24" s="23">
        <v>-2062</v>
      </c>
      <c r="DA24" s="22"/>
      <c r="DB24" s="24">
        <v>-4204</v>
      </c>
      <c r="DC24" s="366">
        <v>-503</v>
      </c>
      <c r="DD24" s="366">
        <v>-491</v>
      </c>
      <c r="DE24" s="366">
        <v>-553</v>
      </c>
      <c r="DF24" s="23">
        <v>-5751</v>
      </c>
      <c r="DG24" s="22"/>
      <c r="DH24" s="24">
        <v>-549</v>
      </c>
      <c r="DI24" s="366">
        <v>-451</v>
      </c>
      <c r="DJ24" s="366">
        <v>-440</v>
      </c>
      <c r="DK24" s="366">
        <v>-482</v>
      </c>
      <c r="DL24" s="23">
        <v>-1830</v>
      </c>
      <c r="DM24" s="22"/>
      <c r="DN24" s="24">
        <v>-740</v>
      </c>
      <c r="DO24" s="366">
        <v>-549</v>
      </c>
      <c r="DP24" s="366">
        <v>-475</v>
      </c>
      <c r="DQ24" s="366">
        <v>-640</v>
      </c>
      <c r="DR24" s="23">
        <v>-2404</v>
      </c>
      <c r="DS24" s="22"/>
      <c r="DT24" s="24">
        <v>219</v>
      </c>
      <c r="DU24" s="369">
        <v>-550</v>
      </c>
      <c r="DV24" s="366">
        <v>-1545</v>
      </c>
      <c r="DW24" s="23">
        <v>-1876</v>
      </c>
    </row>
    <row r="25" spans="1:135" ht="15" hidden="1" customHeight="1" outlineLevel="1" x14ac:dyDescent="0.25">
      <c r="A25" s="6" t="s">
        <v>245</v>
      </c>
      <c r="B25" s="550">
        <f t="shared" si="2"/>
        <v>-66127.691000000006</v>
      </c>
      <c r="C25" s="711">
        <f t="shared" si="3"/>
        <v>0</v>
      </c>
      <c r="D25" s="6"/>
      <c r="E25" s="24">
        <v>0</v>
      </c>
      <c r="F25" s="366">
        <v>-182342</v>
      </c>
      <c r="G25" s="683">
        <v>4338</v>
      </c>
      <c r="H25" s="6"/>
      <c r="I25" s="24">
        <v>0</v>
      </c>
      <c r="J25" s="520">
        <v>0</v>
      </c>
      <c r="K25" s="520">
        <v>0</v>
      </c>
      <c r="L25" s="453">
        <v>111876.30899999999</v>
      </c>
      <c r="M25" s="525">
        <v>111876.30899999999</v>
      </c>
      <c r="N25" s="6"/>
      <c r="O25" s="630"/>
      <c r="P25" s="520"/>
      <c r="Q25" s="520"/>
      <c r="R25" s="453"/>
      <c r="S25" s="525"/>
      <c r="T25" s="6"/>
      <c r="U25" s="24"/>
      <c r="V25" s="366"/>
      <c r="W25" s="366"/>
      <c r="X25" s="366"/>
      <c r="Y25" s="470">
        <v>0</v>
      </c>
      <c r="Z25" s="242"/>
      <c r="AA25" s="24">
        <v>0</v>
      </c>
      <c r="AB25" s="366">
        <v>0</v>
      </c>
      <c r="AC25" s="474">
        <v>0</v>
      </c>
      <c r="AD25" s="474">
        <v>0</v>
      </c>
      <c r="AE25" s="470">
        <v>0</v>
      </c>
      <c r="AF25" s="367"/>
      <c r="AG25" s="6"/>
      <c r="AH25" s="24"/>
      <c r="AI25" s="366"/>
      <c r="AJ25" s="366"/>
      <c r="AK25" s="366"/>
      <c r="AL25" s="330"/>
      <c r="AM25" s="6"/>
      <c r="AN25" s="24"/>
      <c r="AO25" s="366"/>
      <c r="AP25" s="366"/>
      <c r="AQ25" s="366"/>
      <c r="AR25" s="23"/>
      <c r="AS25" s="366"/>
      <c r="AT25" s="24"/>
      <c r="AU25" s="366"/>
      <c r="AV25" s="366"/>
      <c r="AW25" s="366"/>
      <c r="AX25" s="23"/>
      <c r="AY25" s="6"/>
      <c r="AZ25" s="24"/>
      <c r="BA25" s="366"/>
      <c r="BB25" s="366"/>
      <c r="BC25" s="366"/>
      <c r="BD25" s="23"/>
      <c r="BE25" s="6"/>
      <c r="BF25" s="24"/>
      <c r="BG25" s="366"/>
      <c r="BH25" s="366"/>
      <c r="BI25" s="366"/>
      <c r="BJ25" s="23"/>
      <c r="BK25" s="6"/>
      <c r="BL25" s="24"/>
      <c r="BM25" s="366"/>
      <c r="BN25" s="366"/>
      <c r="BO25" s="369"/>
      <c r="BP25" s="23"/>
      <c r="BQ25" s="6"/>
      <c r="BR25" s="24"/>
      <c r="BS25" s="366"/>
      <c r="BT25" s="366"/>
      <c r="BU25" s="369"/>
      <c r="BV25" s="23"/>
      <c r="BW25" s="22"/>
      <c r="BX25" s="24"/>
      <c r="BY25" s="369"/>
      <c r="BZ25" s="366"/>
      <c r="CA25" s="366"/>
      <c r="CB25" s="23"/>
      <c r="CC25" s="22"/>
      <c r="CD25" s="24"/>
      <c r="CE25" s="366"/>
      <c r="CF25" s="366"/>
      <c r="CG25" s="366"/>
      <c r="CH25" s="23"/>
      <c r="CI25" s="22"/>
      <c r="CJ25" s="24"/>
      <c r="CK25" s="366"/>
      <c r="CL25" s="366"/>
      <c r="CM25" s="366"/>
      <c r="CN25" s="23"/>
      <c r="CO25" s="22"/>
      <c r="CP25" s="24"/>
      <c r="CQ25" s="366"/>
      <c r="CR25" s="366"/>
      <c r="CS25" s="366"/>
      <c r="CT25" s="23"/>
      <c r="CU25" s="22"/>
      <c r="CV25" s="24"/>
      <c r="CW25" s="366"/>
      <c r="CX25" s="366"/>
      <c r="CY25" s="366"/>
      <c r="CZ25" s="23"/>
      <c r="DA25" s="22"/>
      <c r="DB25" s="24"/>
      <c r="DC25" s="366"/>
      <c r="DD25" s="366"/>
      <c r="DE25" s="366"/>
      <c r="DF25" s="23"/>
      <c r="DG25" s="22"/>
      <c r="DH25" s="24"/>
      <c r="DI25" s="366"/>
      <c r="DJ25" s="366"/>
      <c r="DK25" s="366"/>
      <c r="DL25" s="23"/>
      <c r="DM25" s="22"/>
      <c r="DN25" s="24"/>
      <c r="DO25" s="366"/>
      <c r="DP25" s="366"/>
      <c r="DQ25" s="366"/>
      <c r="DR25" s="23"/>
      <c r="DS25" s="22"/>
      <c r="DT25" s="24"/>
      <c r="DU25" s="369"/>
      <c r="DV25" s="366"/>
      <c r="DW25" s="23"/>
    </row>
    <row r="26" spans="1:135" s="159" customFormat="1" ht="15" hidden="1" customHeight="1" outlineLevel="1" x14ac:dyDescent="0.4">
      <c r="A26" s="6" t="s">
        <v>234</v>
      </c>
      <c r="B26" s="717">
        <f t="shared" si="2"/>
        <v>60502.038</v>
      </c>
      <c r="C26" s="718">
        <f t="shared" si="3"/>
        <v>374.94699999999995</v>
      </c>
      <c r="D26" s="6"/>
      <c r="E26" s="31">
        <v>2801.8649999999998</v>
      </c>
      <c r="F26" s="371">
        <v>58003.135000000002</v>
      </c>
      <c r="G26" s="684">
        <v>-302.96199999999999</v>
      </c>
      <c r="H26" s="6"/>
      <c r="I26" s="156">
        <v>12.59</v>
      </c>
      <c r="J26" s="521">
        <v>0</v>
      </c>
      <c r="K26" s="521">
        <v>0</v>
      </c>
      <c r="L26" s="521">
        <v>0</v>
      </c>
      <c r="M26" s="540">
        <v>12.59</v>
      </c>
      <c r="N26" s="6"/>
      <c r="O26" s="593">
        <v>-16.358000000000001</v>
      </c>
      <c r="P26" s="523">
        <v>527.64199999999994</v>
      </c>
      <c r="Q26" s="523">
        <v>19.642000000000053</v>
      </c>
      <c r="R26" s="523">
        <v>362.35699999999997</v>
      </c>
      <c r="S26" s="603">
        <v>898.28300000000002</v>
      </c>
      <c r="T26" s="6"/>
      <c r="U26" s="602">
        <v>392.25100000000003</v>
      </c>
      <c r="V26" s="521">
        <v>72.555999999999983</v>
      </c>
      <c r="W26" s="521">
        <v>71.266000000000076</v>
      </c>
      <c r="X26" s="521">
        <v>769.80199999999991</v>
      </c>
      <c r="Y26" s="603">
        <v>1305.875</v>
      </c>
      <c r="Z26" s="242"/>
      <c r="AA26" s="31">
        <v>80.777000000000001</v>
      </c>
      <c r="AB26" s="371">
        <v>92.207999999999984</v>
      </c>
      <c r="AC26" s="371">
        <v>21.509000000000043</v>
      </c>
      <c r="AD26" s="371">
        <v>112.58199999999999</v>
      </c>
      <c r="AE26" s="33">
        <v>307.07600000000002</v>
      </c>
      <c r="AF26" s="367"/>
      <c r="AG26" s="6"/>
      <c r="AH26" s="156">
        <v>0</v>
      </c>
      <c r="AI26" s="370">
        <v>0</v>
      </c>
      <c r="AJ26" s="370">
        <v>0</v>
      </c>
      <c r="AK26" s="370">
        <v>0</v>
      </c>
      <c r="AL26" s="158">
        <v>0</v>
      </c>
      <c r="AM26" s="6"/>
      <c r="AN26" s="156">
        <v>0</v>
      </c>
      <c r="AO26" s="370">
        <v>0</v>
      </c>
      <c r="AP26" s="370">
        <v>0</v>
      </c>
      <c r="AQ26" s="370">
        <v>0</v>
      </c>
      <c r="AR26" s="158">
        <v>0</v>
      </c>
      <c r="AS26" s="370"/>
      <c r="AT26" s="156">
        <v>-203</v>
      </c>
      <c r="AU26" s="370">
        <v>203</v>
      </c>
      <c r="AV26" s="370">
        <v>0</v>
      </c>
      <c r="AW26" s="370">
        <v>0</v>
      </c>
      <c r="AX26" s="158">
        <v>0</v>
      </c>
      <c r="AY26" s="6"/>
      <c r="AZ26" s="156">
        <v>0</v>
      </c>
      <c r="BA26" s="370">
        <v>-2</v>
      </c>
      <c r="BB26" s="370">
        <v>2</v>
      </c>
      <c r="BC26" s="370">
        <v>0</v>
      </c>
      <c r="BD26" s="158">
        <v>0</v>
      </c>
      <c r="BE26" s="6"/>
      <c r="BF26" s="156">
        <v>0</v>
      </c>
      <c r="BG26" s="370">
        <v>0</v>
      </c>
      <c r="BH26" s="370">
        <v>0</v>
      </c>
      <c r="BI26" s="370">
        <v>0</v>
      </c>
      <c r="BJ26" s="158">
        <v>0</v>
      </c>
      <c r="BK26" s="6"/>
      <c r="BL26" s="156">
        <v>0</v>
      </c>
      <c r="BM26" s="370">
        <v>0</v>
      </c>
      <c r="BN26" s="370">
        <v>-139</v>
      </c>
      <c r="BO26" s="370">
        <v>139</v>
      </c>
      <c r="BP26" s="158">
        <v>0</v>
      </c>
      <c r="BQ26" s="6"/>
      <c r="BR26" s="156">
        <v>0</v>
      </c>
      <c r="BS26" s="370">
        <v>0</v>
      </c>
      <c r="BT26" s="370">
        <v>-1</v>
      </c>
      <c r="BU26" s="370">
        <v>0</v>
      </c>
      <c r="BV26" s="158">
        <v>-1</v>
      </c>
      <c r="BW26" s="157"/>
      <c r="BX26" s="156">
        <v>0</v>
      </c>
      <c r="BY26" s="370">
        <v>0</v>
      </c>
      <c r="BZ26" s="370">
        <v>0</v>
      </c>
      <c r="CA26" s="370">
        <v>0</v>
      </c>
      <c r="CB26" s="158">
        <v>0</v>
      </c>
      <c r="CC26" s="157"/>
      <c r="CD26" s="156">
        <v>0</v>
      </c>
      <c r="CE26" s="370">
        <v>0</v>
      </c>
      <c r="CF26" s="370">
        <v>0</v>
      </c>
      <c r="CG26" s="370">
        <v>0</v>
      </c>
      <c r="CH26" s="158">
        <v>0</v>
      </c>
      <c r="CI26" s="157"/>
      <c r="CJ26" s="156">
        <v>0</v>
      </c>
      <c r="CK26" s="370">
        <v>-1</v>
      </c>
      <c r="CL26" s="370">
        <v>0</v>
      </c>
      <c r="CM26" s="370">
        <v>0</v>
      </c>
      <c r="CN26" s="158">
        <v>0</v>
      </c>
      <c r="CO26" s="157"/>
      <c r="CP26" s="156"/>
      <c r="CQ26" s="370">
        <v>0</v>
      </c>
      <c r="CR26" s="370">
        <v>0</v>
      </c>
      <c r="CS26" s="370">
        <v>547</v>
      </c>
      <c r="CT26" s="158">
        <v>1601</v>
      </c>
      <c r="CU26" s="157"/>
      <c r="CV26" s="156">
        <v>0</v>
      </c>
      <c r="CW26" s="370">
        <v>0</v>
      </c>
      <c r="CX26" s="370">
        <v>0</v>
      </c>
      <c r="CY26" s="370">
        <v>0</v>
      </c>
      <c r="CZ26" s="158">
        <v>0</v>
      </c>
      <c r="DA26" s="157"/>
      <c r="DB26" s="156">
        <v>0</v>
      </c>
      <c r="DC26" s="370">
        <v>0</v>
      </c>
      <c r="DD26" s="370">
        <v>0</v>
      </c>
      <c r="DE26" s="370">
        <v>0</v>
      </c>
      <c r="DF26" s="158">
        <v>0</v>
      </c>
      <c r="DG26" s="157"/>
      <c r="DH26" s="156"/>
      <c r="DI26" s="370">
        <v>0</v>
      </c>
      <c r="DJ26" s="370">
        <v>0</v>
      </c>
      <c r="DK26" s="370">
        <v>0</v>
      </c>
      <c r="DL26" s="158">
        <v>0</v>
      </c>
      <c r="DM26" s="157"/>
      <c r="DN26" s="156">
        <v>0</v>
      </c>
      <c r="DO26" s="370">
        <v>0</v>
      </c>
      <c r="DP26" s="370">
        <v>0</v>
      </c>
      <c r="DQ26" s="370">
        <v>0</v>
      </c>
      <c r="DR26" s="158">
        <v>0</v>
      </c>
      <c r="DS26" s="157"/>
      <c r="DT26" s="156">
        <v>0</v>
      </c>
      <c r="DU26" s="367">
        <v>0</v>
      </c>
      <c r="DV26" s="370">
        <v>-8127</v>
      </c>
      <c r="DW26" s="158">
        <v>1705</v>
      </c>
      <c r="DX26" s="4"/>
      <c r="DY26" s="4"/>
      <c r="DZ26" s="4"/>
      <c r="EA26" s="4"/>
      <c r="EB26" s="4"/>
      <c r="EC26" s="4"/>
      <c r="ED26" s="4"/>
      <c r="EE26" s="4"/>
    </row>
    <row r="27" spans="1:135" s="14" customFormat="1" collapsed="1" x14ac:dyDescent="0.25">
      <c r="A27" s="12" t="s">
        <v>169</v>
      </c>
      <c r="B27" s="719">
        <f>B18-SUM(B19:B26)</f>
        <v>-65896.960999999981</v>
      </c>
      <c r="C27" s="720">
        <f>C18-SUM(C19:C26)</f>
        <v>-113410.63099999999</v>
      </c>
      <c r="D27" s="6"/>
      <c r="E27" s="25">
        <v>-38970.54</v>
      </c>
      <c r="F27" s="367">
        <f>58664.069-5460</f>
        <v>53204.069000000003</v>
      </c>
      <c r="G27" s="674">
        <v>-5311.1009999999997</v>
      </c>
      <c r="H27" s="12"/>
      <c r="I27" s="25">
        <v>-8762.184999999994</v>
      </c>
      <c r="J27" s="459">
        <v>-19261.279000000002</v>
      </c>
      <c r="K27" s="367">
        <v>-77344.343999999983</v>
      </c>
      <c r="L27" s="367">
        <v>-74819.388999999996</v>
      </c>
      <c r="M27" s="21">
        <v>-180187.19700000001</v>
      </c>
      <c r="N27" s="12"/>
      <c r="O27" s="594">
        <v>-7395.1129999999994</v>
      </c>
      <c r="P27" s="367">
        <v>-9339.1659999999993</v>
      </c>
      <c r="Q27" s="367">
        <v>-10851.326999999999</v>
      </c>
      <c r="R27" s="367">
        <v>-8042.8230000000003</v>
      </c>
      <c r="S27" s="21">
        <v>-35630.597000000002</v>
      </c>
      <c r="T27" s="12"/>
      <c r="U27" s="25">
        <v>-16386.399000000001</v>
      </c>
      <c r="V27" s="367">
        <v>-15168.036</v>
      </c>
      <c r="W27" s="367">
        <v>-15920.062</v>
      </c>
      <c r="X27" s="367">
        <v>-12987.069</v>
      </c>
      <c r="Y27" s="21">
        <v>-60461.565999999999</v>
      </c>
      <c r="Z27" s="242"/>
      <c r="AA27" s="25">
        <v>-17335.614829999999</v>
      </c>
      <c r="AB27" s="367">
        <v>-12647.702949999999</v>
      </c>
      <c r="AC27" s="367">
        <v>-35203.623630000002</v>
      </c>
      <c r="AD27" s="367">
        <v>-18925.419999999998</v>
      </c>
      <c r="AE27" s="21">
        <v>-84112.361409999998</v>
      </c>
      <c r="AF27" s="367"/>
      <c r="AG27" s="6"/>
      <c r="AH27" s="25">
        <v>-8781</v>
      </c>
      <c r="AI27" s="367">
        <v>-43983</v>
      </c>
      <c r="AJ27" s="367">
        <v>-11953</v>
      </c>
      <c r="AK27" s="367">
        <v>-690</v>
      </c>
      <c r="AL27" s="21">
        <v>-65407</v>
      </c>
      <c r="AM27" s="12"/>
      <c r="AN27" s="25">
        <v>-1635</v>
      </c>
      <c r="AO27" s="367">
        <v>-1886</v>
      </c>
      <c r="AP27" s="367">
        <v>-7114</v>
      </c>
      <c r="AQ27" s="367">
        <v>-8530</v>
      </c>
      <c r="AR27" s="21">
        <v>-19165</v>
      </c>
      <c r="AS27" s="367"/>
      <c r="AT27" s="25">
        <v>-12037</v>
      </c>
      <c r="AU27" s="367">
        <v>-12517</v>
      </c>
      <c r="AV27" s="367">
        <v>-13209</v>
      </c>
      <c r="AW27" s="367">
        <v>-11010</v>
      </c>
      <c r="AX27" s="21">
        <v>-48773</v>
      </c>
      <c r="AY27" s="12"/>
      <c r="AZ27" s="25">
        <v>155</v>
      </c>
      <c r="BA27" s="367">
        <v>-3683</v>
      </c>
      <c r="BB27" s="367">
        <v>-853</v>
      </c>
      <c r="BC27" s="367">
        <v>-9725</v>
      </c>
      <c r="BD27" s="21">
        <v>-14106</v>
      </c>
      <c r="BE27" s="12"/>
      <c r="BF27" s="25">
        <v>-7012</v>
      </c>
      <c r="BG27" s="367">
        <v>-1069</v>
      </c>
      <c r="BH27" s="367">
        <v>2334</v>
      </c>
      <c r="BI27" s="367">
        <v>830</v>
      </c>
      <c r="BJ27" s="21">
        <v>-4917</v>
      </c>
      <c r="BK27" s="12"/>
      <c r="BL27" s="25">
        <v>-17284</v>
      </c>
      <c r="BM27" s="367">
        <v>15793</v>
      </c>
      <c r="BN27" s="367">
        <v>50072</v>
      </c>
      <c r="BO27" s="367">
        <v>19491</v>
      </c>
      <c r="BP27" s="21">
        <v>68072</v>
      </c>
      <c r="BQ27" s="12"/>
      <c r="BR27" s="25">
        <v>-19955</v>
      </c>
      <c r="BS27" s="367">
        <v>12348</v>
      </c>
      <c r="BT27" s="367">
        <v>4822</v>
      </c>
      <c r="BU27" s="367">
        <v>-6306</v>
      </c>
      <c r="BV27" s="21">
        <v>-9091</v>
      </c>
      <c r="BW27" s="20"/>
      <c r="BX27" s="25">
        <v>-2333</v>
      </c>
      <c r="BY27" s="367">
        <v>-4531</v>
      </c>
      <c r="BZ27" s="367">
        <v>259883</v>
      </c>
      <c r="CA27" s="367">
        <v>4286</v>
      </c>
      <c r="CB27" s="21">
        <v>257305</v>
      </c>
      <c r="CC27" s="20"/>
      <c r="CD27" s="25">
        <v>-6902</v>
      </c>
      <c r="CE27" s="367">
        <v>-9968</v>
      </c>
      <c r="CF27" s="367">
        <v>61357</v>
      </c>
      <c r="CG27" s="367">
        <v>-3005</v>
      </c>
      <c r="CH27" s="21">
        <v>41482</v>
      </c>
      <c r="CI27" s="20"/>
      <c r="CJ27" s="25">
        <v>-2126</v>
      </c>
      <c r="CK27" s="367">
        <v>-5394</v>
      </c>
      <c r="CL27" s="367">
        <v>-5692</v>
      </c>
      <c r="CM27" s="367">
        <v>-10511</v>
      </c>
      <c r="CN27" s="21">
        <v>-23723</v>
      </c>
      <c r="CO27" s="20"/>
      <c r="CP27" s="25">
        <v>-4219</v>
      </c>
      <c r="CQ27" s="367">
        <v>-2753</v>
      </c>
      <c r="CR27" s="367">
        <v>-2746</v>
      </c>
      <c r="CS27" s="367">
        <v>-11783</v>
      </c>
      <c r="CT27" s="21">
        <v>-21501</v>
      </c>
      <c r="CU27" s="20"/>
      <c r="CV27" s="25">
        <v>-17742</v>
      </c>
      <c r="CW27" s="367">
        <v>-6871</v>
      </c>
      <c r="CX27" s="367">
        <v>-3635</v>
      </c>
      <c r="CY27" s="367">
        <v>-13771</v>
      </c>
      <c r="CZ27" s="21">
        <v>-42019</v>
      </c>
      <c r="DA27" s="20"/>
      <c r="DB27" s="25">
        <v>-4457</v>
      </c>
      <c r="DC27" s="367">
        <v>-728</v>
      </c>
      <c r="DD27" s="367">
        <v>-2102</v>
      </c>
      <c r="DE27" s="367">
        <v>-11561</v>
      </c>
      <c r="DF27" s="21">
        <v>-18848</v>
      </c>
      <c r="DG27" s="20"/>
      <c r="DH27" s="25">
        <v>-2793</v>
      </c>
      <c r="DI27" s="367">
        <v>-6195</v>
      </c>
      <c r="DJ27" s="367">
        <v>-916</v>
      </c>
      <c r="DK27" s="367">
        <v>-3256</v>
      </c>
      <c r="DL27" s="21">
        <v>-14178</v>
      </c>
      <c r="DM27" s="20"/>
      <c r="DN27" s="25">
        <v>-2693</v>
      </c>
      <c r="DO27" s="367">
        <v>-845</v>
      </c>
      <c r="DP27" s="367">
        <v>-848</v>
      </c>
      <c r="DQ27" s="367">
        <v>-2334</v>
      </c>
      <c r="DR27" s="21">
        <v>-6720</v>
      </c>
      <c r="DS27" s="20"/>
      <c r="DT27" s="25">
        <v>-1275</v>
      </c>
      <c r="DU27" s="367">
        <v>-9493</v>
      </c>
      <c r="DV27" s="367">
        <v>-16741</v>
      </c>
      <c r="DW27" s="367">
        <v>-37341</v>
      </c>
      <c r="DX27" s="4"/>
      <c r="DY27" s="4"/>
      <c r="DZ27" s="4"/>
      <c r="EA27" s="4"/>
      <c r="EB27" s="4"/>
      <c r="EC27" s="4"/>
      <c r="ED27" s="4"/>
      <c r="EE27" s="4"/>
    </row>
    <row r="28" spans="1:135" s="14" customFormat="1" x14ac:dyDescent="0.25">
      <c r="A28" s="12"/>
      <c r="B28" s="597"/>
      <c r="C28" s="709"/>
      <c r="D28" s="6"/>
      <c r="E28" s="25"/>
      <c r="F28" s="367"/>
      <c r="G28" s="674"/>
      <c r="H28" s="12"/>
      <c r="I28" s="25"/>
      <c r="J28" s="367"/>
      <c r="K28" s="367"/>
      <c r="L28" s="367"/>
      <c r="M28" s="21"/>
      <c r="N28" s="12"/>
      <c r="O28" s="594"/>
      <c r="P28" s="459"/>
      <c r="Q28" s="459"/>
      <c r="R28" s="459"/>
      <c r="S28" s="547"/>
      <c r="T28" s="12"/>
      <c r="U28" s="25"/>
      <c r="V28" s="459"/>
      <c r="W28" s="459"/>
      <c r="X28" s="459"/>
      <c r="Y28" s="547"/>
      <c r="Z28" s="242"/>
      <c r="AA28" s="25"/>
      <c r="AB28" s="459"/>
      <c r="AC28" s="459"/>
      <c r="AD28" s="459"/>
      <c r="AE28" s="547"/>
      <c r="AF28" s="367"/>
      <c r="AG28" s="6"/>
      <c r="AH28" s="25"/>
      <c r="AI28" s="367"/>
      <c r="AJ28" s="367"/>
      <c r="AK28" s="367"/>
      <c r="AL28" s="21"/>
      <c r="AM28" s="12"/>
      <c r="AN28" s="25"/>
      <c r="AO28" s="367"/>
      <c r="AP28" s="367"/>
      <c r="AQ28" s="367"/>
      <c r="AR28" s="21"/>
      <c r="AS28" s="367"/>
      <c r="AT28" s="25"/>
      <c r="AU28" s="367"/>
      <c r="AV28" s="367"/>
      <c r="AW28" s="367"/>
      <c r="AX28" s="21"/>
      <c r="AY28" s="12"/>
      <c r="AZ28" s="25"/>
      <c r="BA28" s="367"/>
      <c r="BB28" s="367"/>
      <c r="BC28" s="367"/>
      <c r="BD28" s="21"/>
      <c r="BE28" s="12"/>
      <c r="BF28" s="25"/>
      <c r="BG28" s="367"/>
      <c r="BH28" s="367"/>
      <c r="BI28" s="367"/>
      <c r="BJ28" s="21"/>
      <c r="BK28" s="12"/>
      <c r="BL28" s="25"/>
      <c r="BM28" s="367"/>
      <c r="BN28" s="367"/>
      <c r="BO28" s="367"/>
      <c r="BP28" s="21"/>
      <c r="BQ28" s="12"/>
      <c r="BR28" s="25"/>
      <c r="BS28" s="367"/>
      <c r="BT28" s="367"/>
      <c r="BU28" s="367"/>
      <c r="BV28" s="21"/>
      <c r="BW28" s="20"/>
      <c r="BX28" s="25"/>
      <c r="BY28" s="367"/>
      <c r="BZ28" s="367"/>
      <c r="CA28" s="367"/>
      <c r="CB28" s="21"/>
      <c r="CC28" s="20"/>
      <c r="CD28" s="25"/>
      <c r="CE28" s="367"/>
      <c r="CF28" s="367"/>
      <c r="CG28" s="367"/>
      <c r="CH28" s="21"/>
      <c r="CI28" s="20"/>
      <c r="CJ28" s="25"/>
      <c r="CK28" s="367"/>
      <c r="CL28" s="367"/>
      <c r="CM28" s="367"/>
      <c r="CN28" s="21"/>
      <c r="CO28" s="20"/>
      <c r="CP28" s="25"/>
      <c r="CQ28" s="367"/>
      <c r="CR28" s="367"/>
      <c r="CS28" s="367"/>
      <c r="CT28" s="21"/>
      <c r="CU28" s="20"/>
      <c r="CV28" s="25"/>
      <c r="CW28" s="367"/>
      <c r="CX28" s="367"/>
      <c r="CY28" s="367"/>
      <c r="CZ28" s="21"/>
      <c r="DA28" s="20"/>
      <c r="DB28" s="25"/>
      <c r="DC28" s="367"/>
      <c r="DD28" s="367"/>
      <c r="DE28" s="367"/>
      <c r="DF28" s="21"/>
      <c r="DG28" s="20"/>
      <c r="DH28" s="25"/>
      <c r="DI28" s="367"/>
      <c r="DJ28" s="367"/>
      <c r="DK28" s="367"/>
      <c r="DL28" s="21"/>
      <c r="DM28" s="20"/>
      <c r="DN28" s="25"/>
      <c r="DO28" s="367"/>
      <c r="DP28" s="367"/>
      <c r="DQ28" s="367"/>
      <c r="DR28" s="21"/>
      <c r="DS28" s="20"/>
      <c r="DT28" s="25"/>
      <c r="DU28" s="367"/>
      <c r="DV28" s="367"/>
      <c r="DW28" s="21"/>
      <c r="DX28" s="4"/>
      <c r="DY28" s="4"/>
      <c r="DZ28" s="4"/>
      <c r="EA28" s="4"/>
      <c r="EB28" s="4"/>
      <c r="EC28" s="4"/>
      <c r="ED28" s="4"/>
      <c r="EE28" s="4"/>
    </row>
    <row r="29" spans="1:135" ht="15" hidden="1" customHeight="1" outlineLevel="1" x14ac:dyDescent="0.25">
      <c r="A29" s="6" t="s">
        <v>16</v>
      </c>
      <c r="B29" s="550">
        <f>SUM(E29:G29,L29)</f>
        <v>0</v>
      </c>
      <c r="C29" s="711">
        <f>SUM(I29:K29,R29)</f>
        <v>7006</v>
      </c>
      <c r="D29" s="6"/>
      <c r="E29" s="543">
        <v>0</v>
      </c>
      <c r="F29" s="468">
        <v>0</v>
      </c>
      <c r="G29" s="682">
        <v>0</v>
      </c>
      <c r="H29" s="6"/>
      <c r="I29" s="543">
        <v>0</v>
      </c>
      <c r="J29" s="468">
        <v>0</v>
      </c>
      <c r="K29" s="468">
        <v>0</v>
      </c>
      <c r="L29" s="468">
        <v>0</v>
      </c>
      <c r="M29" s="525">
        <v>0</v>
      </c>
      <c r="N29" s="6"/>
      <c r="O29" s="604">
        <v>-317</v>
      </c>
      <c r="P29" s="533">
        <v>-872</v>
      </c>
      <c r="Q29" s="533">
        <v>1088</v>
      </c>
      <c r="R29" s="533">
        <v>7006</v>
      </c>
      <c r="S29" s="534">
        <v>6905</v>
      </c>
      <c r="T29" s="642"/>
      <c r="U29" s="279">
        <v>-10939.348</v>
      </c>
      <c r="V29" s="381">
        <v>-5436.652</v>
      </c>
      <c r="W29" s="381">
        <v>-10858</v>
      </c>
      <c r="X29" s="381">
        <v>3026</v>
      </c>
      <c r="Y29" s="105">
        <v>-24208</v>
      </c>
      <c r="Z29" s="365"/>
      <c r="AA29" s="279">
        <v>-12380</v>
      </c>
      <c r="AB29" s="381">
        <v>-7476.3762800000004</v>
      </c>
      <c r="AC29" s="396">
        <v>-11159.569349999998</v>
      </c>
      <c r="AD29" s="396">
        <v>5184.9456299999983</v>
      </c>
      <c r="AE29" s="105">
        <v>-25831</v>
      </c>
      <c r="AF29" s="367"/>
      <c r="AG29" s="6" t="s">
        <v>16</v>
      </c>
      <c r="AH29" s="27">
        <v>0</v>
      </c>
      <c r="AI29" s="369">
        <v>0</v>
      </c>
      <c r="AJ29" s="369">
        <v>-7665</v>
      </c>
      <c r="AK29" s="369">
        <v>-117</v>
      </c>
      <c r="AL29" s="29">
        <v>-7782</v>
      </c>
      <c r="AM29" s="6"/>
      <c r="AN29" s="27">
        <v>0</v>
      </c>
      <c r="AO29" s="369">
        <v>0</v>
      </c>
      <c r="AP29" s="369">
        <v>0</v>
      </c>
      <c r="AQ29" s="369">
        <v>0</v>
      </c>
      <c r="AR29" s="29">
        <v>0</v>
      </c>
      <c r="AS29" s="369"/>
      <c r="AT29" s="27">
        <v>586</v>
      </c>
      <c r="AU29" s="369">
        <v>-17487</v>
      </c>
      <c r="AV29" s="369">
        <v>0</v>
      </c>
      <c r="AW29" s="369">
        <v>0</v>
      </c>
      <c r="AX29" s="29">
        <v>-16901</v>
      </c>
      <c r="AY29" s="6"/>
      <c r="AZ29" s="27">
        <v>0</v>
      </c>
      <c r="BA29" s="369">
        <v>-1165</v>
      </c>
      <c r="BB29" s="369">
        <v>1165</v>
      </c>
      <c r="BC29" s="369">
        <v>0</v>
      </c>
      <c r="BD29" s="29">
        <v>0</v>
      </c>
      <c r="BE29" s="6"/>
      <c r="BF29" s="27">
        <v>0</v>
      </c>
      <c r="BG29" s="369">
        <v>0</v>
      </c>
      <c r="BH29" s="369">
        <v>0</v>
      </c>
      <c r="BI29" s="369">
        <v>0</v>
      </c>
      <c r="BJ29" s="29">
        <v>0</v>
      </c>
      <c r="BK29" s="6"/>
      <c r="BL29" s="27">
        <v>0</v>
      </c>
      <c r="BM29" s="369">
        <v>0</v>
      </c>
      <c r="BN29" s="369">
        <v>-473</v>
      </c>
      <c r="BO29" s="369">
        <v>0</v>
      </c>
      <c r="BP29" s="105">
        <v>-473</v>
      </c>
      <c r="BQ29" s="6"/>
      <c r="BR29" s="27"/>
      <c r="BS29" s="369">
        <v>0</v>
      </c>
      <c r="BT29" s="369">
        <v>0</v>
      </c>
      <c r="BU29" s="369">
        <v>0</v>
      </c>
      <c r="BV29" s="211"/>
      <c r="BW29" s="28"/>
      <c r="BX29" s="27">
        <v>0</v>
      </c>
      <c r="BY29" s="369">
        <v>0</v>
      </c>
      <c r="BZ29" s="369">
        <v>0</v>
      </c>
      <c r="CA29" s="369">
        <v>0</v>
      </c>
      <c r="CB29" s="29">
        <v>0</v>
      </c>
      <c r="CC29" s="28"/>
      <c r="CD29" s="27">
        <v>0</v>
      </c>
      <c r="CE29" s="369">
        <v>0</v>
      </c>
      <c r="CF29" s="369">
        <v>0</v>
      </c>
      <c r="CG29" s="369">
        <v>0</v>
      </c>
      <c r="CH29" s="29">
        <v>0</v>
      </c>
      <c r="CI29" s="28"/>
      <c r="CJ29" s="27">
        <v>0</v>
      </c>
      <c r="CK29" s="369">
        <v>0</v>
      </c>
      <c r="CL29" s="369">
        <v>0</v>
      </c>
      <c r="CM29" s="369">
        <v>0</v>
      </c>
      <c r="CN29" s="29">
        <v>0</v>
      </c>
      <c r="CO29" s="28"/>
      <c r="CP29" s="27">
        <v>0</v>
      </c>
      <c r="CQ29" s="369">
        <v>0</v>
      </c>
      <c r="CR29" s="369">
        <v>0</v>
      </c>
      <c r="CS29" s="369">
        <v>0</v>
      </c>
      <c r="CT29" s="29">
        <v>0</v>
      </c>
      <c r="CU29" s="28"/>
      <c r="CV29" s="27">
        <v>0</v>
      </c>
      <c r="CW29" s="369">
        <v>0</v>
      </c>
      <c r="CX29" s="369">
        <v>0</v>
      </c>
      <c r="CY29" s="369">
        <v>0</v>
      </c>
      <c r="CZ29" s="29">
        <v>0</v>
      </c>
      <c r="DA29" s="28"/>
      <c r="DB29" s="27"/>
      <c r="DC29" s="369">
        <v>0</v>
      </c>
      <c r="DD29" s="369">
        <v>0</v>
      </c>
      <c r="DE29" s="369">
        <v>0</v>
      </c>
      <c r="DF29" s="29"/>
      <c r="DG29" s="28"/>
      <c r="DH29" s="27">
        <v>0</v>
      </c>
      <c r="DI29" s="369">
        <v>-2577</v>
      </c>
      <c r="DJ29" s="369">
        <v>0</v>
      </c>
      <c r="DK29" s="369">
        <v>0</v>
      </c>
      <c r="DL29" s="29">
        <v>-4607</v>
      </c>
      <c r="DM29" s="28"/>
      <c r="DN29" s="27">
        <v>0</v>
      </c>
      <c r="DO29" s="369">
        <v>0</v>
      </c>
      <c r="DP29" s="369">
        <v>0</v>
      </c>
      <c r="DQ29" s="369">
        <v>0</v>
      </c>
      <c r="DR29" s="29">
        <v>0</v>
      </c>
      <c r="DS29" s="28"/>
      <c r="DT29" s="27">
        <v>-115</v>
      </c>
      <c r="DU29" s="369">
        <v>-145</v>
      </c>
      <c r="DV29" s="369">
        <v>0</v>
      </c>
      <c r="DW29" s="29">
        <v>0</v>
      </c>
    </row>
    <row r="30" spans="1:135" ht="15" hidden="1" customHeight="1" outlineLevel="1" x14ac:dyDescent="0.4">
      <c r="A30" s="6" t="s">
        <v>180</v>
      </c>
      <c r="B30" s="717">
        <f>SUM(E30:G30,L30)</f>
        <v>-2652.2150000000001</v>
      </c>
      <c r="C30" s="718">
        <f>SUM(I30:K30,R30)</f>
        <v>-10938.137999999999</v>
      </c>
      <c r="D30" s="12"/>
      <c r="E30" s="352">
        <v>-157.13</v>
      </c>
      <c r="F30" s="600">
        <v>-1479.87</v>
      </c>
      <c r="G30" s="679">
        <v>-435.15300000000002</v>
      </c>
      <c r="H30" s="6"/>
      <c r="I30" s="352">
        <v>-44.045999999999999</v>
      </c>
      <c r="J30" s="523">
        <v>-2804.9879999999998</v>
      </c>
      <c r="K30" s="523">
        <v>522.89599999999996</v>
      </c>
      <c r="L30" s="600">
        <v>-580.06200000000001</v>
      </c>
      <c r="M30" s="603">
        <v>-2906.2</v>
      </c>
      <c r="N30" s="6"/>
      <c r="O30" s="629">
        <v>-3345.2379999999998</v>
      </c>
      <c r="P30" s="625">
        <v>0</v>
      </c>
      <c r="Q30" s="625">
        <v>0</v>
      </c>
      <c r="R30" s="625">
        <v>-8612</v>
      </c>
      <c r="S30" s="627">
        <v>-11957</v>
      </c>
      <c r="T30" s="642"/>
      <c r="U30" s="628">
        <v>-97989</v>
      </c>
      <c r="V30" s="626">
        <v>-4232</v>
      </c>
      <c r="W30" s="626">
        <v>-1274</v>
      </c>
      <c r="X30" s="626">
        <v>-179530</v>
      </c>
      <c r="Y30" s="112">
        <v>-283025</v>
      </c>
      <c r="Z30" s="365"/>
      <c r="AA30" s="628">
        <v>-5993</v>
      </c>
      <c r="AB30" s="626">
        <v>579</v>
      </c>
      <c r="AC30" s="412">
        <v>-1478.6710000000003</v>
      </c>
      <c r="AD30" s="412">
        <v>-2500.3289999999997</v>
      </c>
      <c r="AE30" s="112">
        <v>-9393</v>
      </c>
      <c r="AF30" s="367"/>
      <c r="AG30" s="6" t="s">
        <v>180</v>
      </c>
      <c r="AH30" s="31">
        <v>0</v>
      </c>
      <c r="AI30" s="371">
        <v>0</v>
      </c>
      <c r="AJ30" s="371">
        <v>-72745</v>
      </c>
      <c r="AK30" s="371">
        <v>-25</v>
      </c>
      <c r="AL30" s="33">
        <v>-72770</v>
      </c>
      <c r="AM30" s="6"/>
      <c r="AN30" s="31">
        <v>0</v>
      </c>
      <c r="AO30" s="371">
        <v>0</v>
      </c>
      <c r="AP30" s="371">
        <v>-100</v>
      </c>
      <c r="AQ30" s="371">
        <v>0</v>
      </c>
      <c r="AR30" s="33">
        <v>-100</v>
      </c>
      <c r="AS30" s="369"/>
      <c r="AT30" s="31">
        <v>-121659</v>
      </c>
      <c r="AU30" s="371">
        <v>-206505</v>
      </c>
      <c r="AV30" s="371">
        <v>-2039</v>
      </c>
      <c r="AW30" s="371">
        <v>-810</v>
      </c>
      <c r="AX30" s="33">
        <v>-331013</v>
      </c>
      <c r="AY30" s="6"/>
      <c r="AZ30" s="31">
        <v>0</v>
      </c>
      <c r="BA30" s="371">
        <v>0</v>
      </c>
      <c r="BB30" s="371">
        <v>-1165</v>
      </c>
      <c r="BC30" s="371">
        <v>-93</v>
      </c>
      <c r="BD30" s="33">
        <v>-1258</v>
      </c>
      <c r="BE30" s="6"/>
      <c r="BF30" s="31">
        <v>-340</v>
      </c>
      <c r="BG30" s="371">
        <v>0</v>
      </c>
      <c r="BH30" s="371">
        <v>0</v>
      </c>
      <c r="BI30" s="371">
        <v>0</v>
      </c>
      <c r="BJ30" s="33">
        <v>-340</v>
      </c>
      <c r="BK30" s="6"/>
      <c r="BL30" s="31">
        <v>0</v>
      </c>
      <c r="BM30" s="371">
        <v>0</v>
      </c>
      <c r="BN30" s="371">
        <v>-2134</v>
      </c>
      <c r="BO30" s="371">
        <v>-174</v>
      </c>
      <c r="BP30" s="33">
        <v>-2308</v>
      </c>
      <c r="BQ30" s="6"/>
      <c r="BR30" s="31"/>
      <c r="BS30" s="371">
        <v>0</v>
      </c>
      <c r="BT30" s="371">
        <v>-151075</v>
      </c>
      <c r="BU30" s="371">
        <v>1277</v>
      </c>
      <c r="BV30" s="33">
        <v>-149798</v>
      </c>
      <c r="BW30" s="28"/>
      <c r="BX30" s="31">
        <v>0</v>
      </c>
      <c r="BY30" s="371">
        <v>0</v>
      </c>
      <c r="BZ30" s="371">
        <v>0</v>
      </c>
      <c r="CA30" s="371">
        <v>0</v>
      </c>
      <c r="CB30" s="33">
        <v>0</v>
      </c>
      <c r="CC30" s="28"/>
      <c r="CD30" s="31">
        <v>0</v>
      </c>
      <c r="CE30" s="371">
        <v>0</v>
      </c>
      <c r="CF30" s="371">
        <v>0</v>
      </c>
      <c r="CG30" s="371">
        <v>0</v>
      </c>
      <c r="CH30" s="33">
        <v>0</v>
      </c>
      <c r="CI30" s="28"/>
      <c r="CJ30" s="31">
        <v>0</v>
      </c>
      <c r="CK30" s="371">
        <v>130</v>
      </c>
      <c r="CL30" s="371">
        <v>334</v>
      </c>
      <c r="CM30" s="371">
        <v>-219</v>
      </c>
      <c r="CN30" s="33">
        <v>245</v>
      </c>
      <c r="CO30" s="28"/>
      <c r="CP30" s="31">
        <v>0</v>
      </c>
      <c r="CQ30" s="371">
        <v>0</v>
      </c>
      <c r="CR30" s="371">
        <v>0</v>
      </c>
      <c r="CS30" s="371">
        <v>-88592</v>
      </c>
      <c r="CT30" s="33">
        <v>-88592</v>
      </c>
      <c r="CU30" s="28"/>
      <c r="CV30" s="31">
        <v>0</v>
      </c>
      <c r="CW30" s="371">
        <v>0</v>
      </c>
      <c r="CX30" s="371">
        <v>0</v>
      </c>
      <c r="CY30" s="371">
        <v>0</v>
      </c>
      <c r="CZ30" s="33">
        <v>0</v>
      </c>
      <c r="DA30" s="28"/>
      <c r="DB30" s="31"/>
      <c r="DC30" s="371">
        <v>0</v>
      </c>
      <c r="DD30" s="371">
        <v>0</v>
      </c>
      <c r="DE30" s="371">
        <v>0</v>
      </c>
      <c r="DF30" s="33"/>
      <c r="DG30" s="28"/>
      <c r="DH30" s="31">
        <v>0</v>
      </c>
      <c r="DI30" s="371">
        <v>-72296</v>
      </c>
      <c r="DJ30" s="371">
        <v>-636</v>
      </c>
      <c r="DK30" s="371">
        <v>-431</v>
      </c>
      <c r="DL30" s="33">
        <v>-73363</v>
      </c>
      <c r="DM30" s="28"/>
      <c r="DN30" s="31">
        <v>-36038</v>
      </c>
      <c r="DO30" s="371">
        <v>0</v>
      </c>
      <c r="DP30" s="371">
        <v>0</v>
      </c>
      <c r="DQ30" s="371">
        <v>204</v>
      </c>
      <c r="DR30" s="33">
        <v>-35834</v>
      </c>
      <c r="DS30" s="28"/>
      <c r="DT30" s="31">
        <v>0</v>
      </c>
      <c r="DU30" s="371">
        <v>0</v>
      </c>
      <c r="DV30" s="371">
        <v>0</v>
      </c>
      <c r="DW30" s="33">
        <v>0</v>
      </c>
    </row>
    <row r="31" spans="1:135" s="14" customFormat="1" collapsed="1" x14ac:dyDescent="0.25">
      <c r="A31" s="12" t="s">
        <v>240</v>
      </c>
      <c r="B31" s="719">
        <f>+B27-B30-B29</f>
        <v>-63244.745999999985</v>
      </c>
      <c r="C31" s="720">
        <f>+C27-C30-C29</f>
        <v>-109478.49299999999</v>
      </c>
      <c r="D31" s="12"/>
      <c r="E31" s="25">
        <v>-38813.410000000003</v>
      </c>
      <c r="F31" s="367">
        <v>54683.938999999998</v>
      </c>
      <c r="G31" s="674">
        <v>-4875.9480000000003</v>
      </c>
      <c r="H31" s="12"/>
      <c r="I31" s="25">
        <v>-8718.1389999999938</v>
      </c>
      <c r="J31" s="367">
        <v>-16456.291000000001</v>
      </c>
      <c r="K31" s="367">
        <v>-77867.239999999976</v>
      </c>
      <c r="L31" s="367">
        <v>-74239.32699999999</v>
      </c>
      <c r="M31" s="21">
        <v>-177280.997</v>
      </c>
      <c r="N31" s="12"/>
      <c r="O31" s="25">
        <v>-3732.8749999999995</v>
      </c>
      <c r="P31" s="367">
        <v>-8467.1659999999993</v>
      </c>
      <c r="Q31" s="459">
        <v>-11939.326999999999</v>
      </c>
      <c r="R31" s="459">
        <v>-6436.8230000000003</v>
      </c>
      <c r="S31" s="547">
        <v>-30578.597000000002</v>
      </c>
      <c r="T31" s="12"/>
      <c r="U31" s="25">
        <v>92541.948999999993</v>
      </c>
      <c r="V31" s="367">
        <v>-5499.384</v>
      </c>
      <c r="W31" s="367">
        <v>-3788.0619999999999</v>
      </c>
      <c r="X31" s="367">
        <v>163516.93100000001</v>
      </c>
      <c r="Y31" s="21">
        <v>246771.43400000001</v>
      </c>
      <c r="Z31" s="242"/>
      <c r="AA31" s="25">
        <v>1037.3851700000014</v>
      </c>
      <c r="AB31" s="367">
        <v>-5750.3266699999986</v>
      </c>
      <c r="AC31" s="367">
        <v>-22565.383280000002</v>
      </c>
      <c r="AD31" s="367">
        <v>-21610.036629999995</v>
      </c>
      <c r="AE31" s="21">
        <v>-48888.361409999998</v>
      </c>
      <c r="AF31" s="367"/>
      <c r="AG31" s="12" t="s">
        <v>240</v>
      </c>
      <c r="AH31" s="25">
        <v>-8781</v>
      </c>
      <c r="AI31" s="367">
        <v>-43983</v>
      </c>
      <c r="AJ31" s="367">
        <v>68457</v>
      </c>
      <c r="AK31" s="367">
        <v>-548</v>
      </c>
      <c r="AL31" s="21">
        <v>15145</v>
      </c>
      <c r="AM31" s="12"/>
      <c r="AN31" s="25">
        <v>-1635</v>
      </c>
      <c r="AO31" s="367">
        <v>-1886</v>
      </c>
      <c r="AP31" s="367">
        <v>-7014</v>
      </c>
      <c r="AQ31" s="367">
        <v>-8530</v>
      </c>
      <c r="AR31" s="21">
        <v>-19065</v>
      </c>
      <c r="AS31" s="367"/>
      <c r="AT31" s="25">
        <v>109036</v>
      </c>
      <c r="AU31" s="367">
        <v>211475</v>
      </c>
      <c r="AV31" s="367">
        <v>-11170</v>
      </c>
      <c r="AW31" s="367">
        <v>-10200</v>
      </c>
      <c r="AX31" s="21">
        <v>299141</v>
      </c>
      <c r="AY31" s="12"/>
      <c r="AZ31" s="25">
        <v>155</v>
      </c>
      <c r="BA31" s="367">
        <v>-2518</v>
      </c>
      <c r="BB31" s="367">
        <v>-853</v>
      </c>
      <c r="BC31" s="367">
        <v>-9632</v>
      </c>
      <c r="BD31" s="21">
        <v>-12848</v>
      </c>
      <c r="BE31" s="12"/>
      <c r="BF31" s="25">
        <v>-6672</v>
      </c>
      <c r="BG31" s="367">
        <v>-1069</v>
      </c>
      <c r="BH31" s="367">
        <v>2334</v>
      </c>
      <c r="BI31" s="367">
        <v>830</v>
      </c>
      <c r="BJ31" s="21">
        <v>-4577</v>
      </c>
      <c r="BK31" s="12"/>
      <c r="BL31" s="25">
        <v>-17284</v>
      </c>
      <c r="BM31" s="367">
        <v>15793</v>
      </c>
      <c r="BN31" s="367">
        <v>52679</v>
      </c>
      <c r="BO31" s="367">
        <v>19665</v>
      </c>
      <c r="BP31" s="21">
        <v>70853</v>
      </c>
      <c r="BQ31" s="12"/>
      <c r="BR31" s="25">
        <v>-19955</v>
      </c>
      <c r="BS31" s="367">
        <v>12348</v>
      </c>
      <c r="BT31" s="367">
        <v>155897</v>
      </c>
      <c r="BU31" s="367">
        <v>-7583</v>
      </c>
      <c r="BV31" s="21">
        <v>140707</v>
      </c>
      <c r="BW31" s="20"/>
      <c r="BX31" s="25">
        <v>-2333</v>
      </c>
      <c r="BY31" s="367">
        <v>-4531</v>
      </c>
      <c r="BZ31" s="367">
        <v>259883</v>
      </c>
      <c r="CA31" s="367">
        <v>4286</v>
      </c>
      <c r="CB31" s="21">
        <v>257305</v>
      </c>
      <c r="CC31" s="20"/>
      <c r="CD31" s="25">
        <v>-6902</v>
      </c>
      <c r="CE31" s="367">
        <v>-9968</v>
      </c>
      <c r="CF31" s="367">
        <v>61357</v>
      </c>
      <c r="CG31" s="367">
        <v>-3005</v>
      </c>
      <c r="CH31" s="21">
        <v>41482</v>
      </c>
      <c r="CI31" s="20"/>
      <c r="CJ31" s="25">
        <v>-2126</v>
      </c>
      <c r="CK31" s="367">
        <v>-5524</v>
      </c>
      <c r="CL31" s="367">
        <v>-6026</v>
      </c>
      <c r="CM31" s="367">
        <v>-10292</v>
      </c>
      <c r="CN31" s="21">
        <v>-23968</v>
      </c>
      <c r="CO31" s="20"/>
      <c r="CP31" s="25">
        <v>-4219</v>
      </c>
      <c r="CQ31" s="367">
        <v>-2753</v>
      </c>
      <c r="CR31" s="367">
        <v>-2746</v>
      </c>
      <c r="CS31" s="367">
        <v>76809</v>
      </c>
      <c r="CT31" s="21">
        <v>67091</v>
      </c>
      <c r="CU31" s="20"/>
      <c r="CV31" s="25">
        <v>-17742</v>
      </c>
      <c r="CW31" s="367">
        <v>-6871</v>
      </c>
      <c r="CX31" s="367">
        <v>-3635</v>
      </c>
      <c r="CY31" s="367">
        <v>-13771</v>
      </c>
      <c r="CZ31" s="21">
        <v>-42019</v>
      </c>
      <c r="DA31" s="20"/>
      <c r="DB31" s="25">
        <v>-4457</v>
      </c>
      <c r="DC31" s="367">
        <v>-728</v>
      </c>
      <c r="DD31" s="367">
        <v>-2102</v>
      </c>
      <c r="DE31" s="367">
        <v>-11561</v>
      </c>
      <c r="DF31" s="21">
        <v>-18848</v>
      </c>
      <c r="DG31" s="20"/>
      <c r="DH31" s="25">
        <v>-2793</v>
      </c>
      <c r="DI31" s="367">
        <v>68678</v>
      </c>
      <c r="DJ31" s="367">
        <v>-280</v>
      </c>
      <c r="DK31" s="367">
        <v>-2825</v>
      </c>
      <c r="DL31" s="21">
        <v>63792</v>
      </c>
      <c r="DM31" s="20"/>
      <c r="DN31" s="25">
        <v>33345</v>
      </c>
      <c r="DO31" s="367">
        <v>-845</v>
      </c>
      <c r="DP31" s="367">
        <v>-848</v>
      </c>
      <c r="DQ31" s="367">
        <v>-2538</v>
      </c>
      <c r="DR31" s="21">
        <v>29114</v>
      </c>
      <c r="DS31" s="20"/>
      <c r="DT31" s="25">
        <v>-1160</v>
      </c>
      <c r="DU31" s="367">
        <v>-9348</v>
      </c>
      <c r="DV31" s="367">
        <v>-16741</v>
      </c>
      <c r="DW31" s="21">
        <v>-37341</v>
      </c>
      <c r="DX31" s="4"/>
      <c r="DY31" s="4"/>
      <c r="DZ31" s="4"/>
      <c r="EA31" s="4"/>
      <c r="EB31" s="4"/>
      <c r="EC31" s="4"/>
      <c r="ED31" s="4"/>
      <c r="EE31" s="4"/>
    </row>
    <row r="32" spans="1:135" s="14" customFormat="1" x14ac:dyDescent="0.25">
      <c r="A32" s="12"/>
      <c r="B32" s="594"/>
      <c r="C32" s="715"/>
      <c r="D32" s="6"/>
      <c r="E32" s="25"/>
      <c r="F32" s="367"/>
      <c r="G32" s="674"/>
      <c r="H32" s="12"/>
      <c r="I32" s="25"/>
      <c r="J32" s="367"/>
      <c r="K32" s="367"/>
      <c r="L32" s="367"/>
      <c r="M32" s="21"/>
      <c r="N32" s="12"/>
      <c r="O32" s="25"/>
      <c r="P32" s="459"/>
      <c r="Q32" s="459"/>
      <c r="R32" s="459"/>
      <c r="S32" s="547"/>
      <c r="T32" s="12"/>
      <c r="U32" s="25"/>
      <c r="V32" s="459"/>
      <c r="W32" s="459"/>
      <c r="X32" s="459"/>
      <c r="Y32" s="547"/>
      <c r="Z32" s="242"/>
      <c r="AA32" s="25"/>
      <c r="AB32" s="459"/>
      <c r="AC32" s="459"/>
      <c r="AD32" s="459"/>
      <c r="AE32" s="547"/>
      <c r="AF32" s="367"/>
      <c r="AG32" s="12"/>
      <c r="AH32" s="25"/>
      <c r="AI32" s="367"/>
      <c r="AJ32" s="367"/>
      <c r="AK32" s="367"/>
      <c r="AL32" s="21"/>
      <c r="AM32" s="12"/>
      <c r="AN32" s="25"/>
      <c r="AO32" s="367"/>
      <c r="AP32" s="367"/>
      <c r="AQ32" s="367"/>
      <c r="AR32" s="21"/>
      <c r="AS32" s="367"/>
      <c r="AT32" s="25"/>
      <c r="AU32" s="367"/>
      <c r="AV32" s="367"/>
      <c r="AW32" s="367"/>
      <c r="AX32" s="21"/>
      <c r="AY32" s="12"/>
      <c r="AZ32" s="25"/>
      <c r="BA32" s="367"/>
      <c r="BB32" s="367"/>
      <c r="BC32" s="367"/>
      <c r="BD32" s="21"/>
      <c r="BE32" s="12"/>
      <c r="BF32" s="25"/>
      <c r="BG32" s="367"/>
      <c r="BH32" s="367"/>
      <c r="BI32" s="367"/>
      <c r="BJ32" s="21"/>
      <c r="BK32" s="12"/>
      <c r="BL32" s="25"/>
      <c r="BM32" s="367"/>
      <c r="BN32" s="367"/>
      <c r="BO32" s="367"/>
      <c r="BP32" s="21"/>
      <c r="BQ32" s="12"/>
      <c r="BR32" s="25"/>
      <c r="BS32" s="367"/>
      <c r="BT32" s="367"/>
      <c r="BU32" s="367"/>
      <c r="BV32" s="21"/>
      <c r="BW32" s="20"/>
      <c r="BX32" s="25"/>
      <c r="BY32" s="367"/>
      <c r="BZ32" s="367"/>
      <c r="CA32" s="367"/>
      <c r="CB32" s="21"/>
      <c r="CC32" s="20"/>
      <c r="CD32" s="25"/>
      <c r="CE32" s="367"/>
      <c r="CF32" s="367"/>
      <c r="CG32" s="367"/>
      <c r="CH32" s="21"/>
      <c r="CI32" s="20"/>
      <c r="CJ32" s="25"/>
      <c r="CK32" s="367"/>
      <c r="CL32" s="367"/>
      <c r="CM32" s="367"/>
      <c r="CN32" s="21"/>
      <c r="CO32" s="20"/>
      <c r="CP32" s="25"/>
      <c r="CQ32" s="367"/>
      <c r="CR32" s="367"/>
      <c r="CS32" s="367"/>
      <c r="CT32" s="21"/>
      <c r="CU32" s="20"/>
      <c r="CV32" s="25"/>
      <c r="CW32" s="367"/>
      <c r="CX32" s="367"/>
      <c r="CY32" s="367"/>
      <c r="CZ32" s="21"/>
      <c r="DA32" s="20"/>
      <c r="DB32" s="25"/>
      <c r="DC32" s="367"/>
      <c r="DD32" s="367"/>
      <c r="DE32" s="367"/>
      <c r="DF32" s="21"/>
      <c r="DG32" s="20"/>
      <c r="DH32" s="25"/>
      <c r="DI32" s="367"/>
      <c r="DJ32" s="367"/>
      <c r="DK32" s="367"/>
      <c r="DL32" s="21"/>
      <c r="DM32" s="20"/>
      <c r="DN32" s="25"/>
      <c r="DO32" s="367"/>
      <c r="DP32" s="367"/>
      <c r="DQ32" s="367"/>
      <c r="DR32" s="21"/>
      <c r="DS32" s="20"/>
      <c r="DT32" s="25"/>
      <c r="DU32" s="367"/>
      <c r="DV32" s="367"/>
      <c r="DW32" s="21"/>
      <c r="DX32" s="4"/>
      <c r="DY32" s="4"/>
      <c r="DZ32" s="4"/>
      <c r="EA32" s="4"/>
      <c r="EB32" s="4"/>
      <c r="EC32" s="4"/>
      <c r="ED32" s="4"/>
      <c r="EE32" s="4"/>
    </row>
    <row r="33" spans="1:135" ht="15" hidden="1" customHeight="1" outlineLevel="1" x14ac:dyDescent="0.25">
      <c r="A33" s="6" t="s">
        <v>28</v>
      </c>
      <c r="B33" s="550">
        <f>SUM(E33:G33,L33)</f>
        <v>-3178.6969999999974</v>
      </c>
      <c r="C33" s="711">
        <f>SUM(I33:K33,R33)</f>
        <v>-83245</v>
      </c>
      <c r="D33" s="35"/>
      <c r="E33" s="543">
        <v>85</v>
      </c>
      <c r="F33" s="468">
        <v>2265</v>
      </c>
      <c r="G33" s="539">
        <v>2084.4160000000002</v>
      </c>
      <c r="H33" s="6"/>
      <c r="I33" s="543">
        <v>-19717</v>
      </c>
      <c r="J33" s="468">
        <v>-26755</v>
      </c>
      <c r="K33" s="468">
        <v>-13228</v>
      </c>
      <c r="L33" s="468">
        <v>-7613.1129999999976</v>
      </c>
      <c r="M33" s="525">
        <v>-67313.112999999998</v>
      </c>
      <c r="N33" s="6"/>
      <c r="O33" s="604">
        <v>-28756</v>
      </c>
      <c r="P33" s="533">
        <v>-29802</v>
      </c>
      <c r="Q33" s="533">
        <v>-28922</v>
      </c>
      <c r="R33" s="533">
        <v>-23545</v>
      </c>
      <c r="S33" s="534">
        <v>-111025</v>
      </c>
      <c r="T33" s="643"/>
      <c r="U33" s="604">
        <v>-12488</v>
      </c>
      <c r="V33" s="533">
        <v>-15672</v>
      </c>
      <c r="W33" s="533">
        <v>-24032</v>
      </c>
      <c r="X33" s="533">
        <v>-23569</v>
      </c>
      <c r="Y33" s="534">
        <v>-75761</v>
      </c>
      <c r="Z33" s="643"/>
      <c r="AA33" s="604">
        <v>-12312</v>
      </c>
      <c r="AB33" s="533">
        <v>-7212.0499999999993</v>
      </c>
      <c r="AC33" s="533">
        <v>-8530.7230000000018</v>
      </c>
      <c r="AD33" s="533">
        <v>-22184.974999999999</v>
      </c>
      <c r="AE33" s="534">
        <v>-50239.748</v>
      </c>
      <c r="AF33" s="367"/>
      <c r="AG33" s="6" t="s">
        <v>28</v>
      </c>
      <c r="AH33" s="27">
        <v>3002</v>
      </c>
      <c r="AI33" s="369">
        <v>3379</v>
      </c>
      <c r="AJ33" s="369">
        <v>1534</v>
      </c>
      <c r="AK33" s="369">
        <v>-175</v>
      </c>
      <c r="AL33" s="29">
        <v>7740</v>
      </c>
      <c r="AM33" s="6"/>
      <c r="AN33" s="27">
        <v>1215</v>
      </c>
      <c r="AO33" s="369">
        <v>1071</v>
      </c>
      <c r="AP33" s="369">
        <v>1717</v>
      </c>
      <c r="AQ33" s="369">
        <v>414</v>
      </c>
      <c r="AR33" s="29">
        <v>4417</v>
      </c>
      <c r="AS33" s="369"/>
      <c r="AT33" s="27">
        <v>1300</v>
      </c>
      <c r="AU33" s="369">
        <v>1455</v>
      </c>
      <c r="AV33" s="369">
        <v>1242</v>
      </c>
      <c r="AW33" s="369">
        <v>1545</v>
      </c>
      <c r="AX33" s="29">
        <v>5542</v>
      </c>
      <c r="AY33" s="6"/>
      <c r="AZ33" s="27">
        <v>720</v>
      </c>
      <c r="BA33" s="369">
        <v>1441</v>
      </c>
      <c r="BB33" s="369">
        <v>1040</v>
      </c>
      <c r="BC33" s="369">
        <v>711</v>
      </c>
      <c r="BD33" s="29">
        <v>3912</v>
      </c>
      <c r="BE33" s="6"/>
      <c r="BF33" s="27">
        <v>470</v>
      </c>
      <c r="BG33" s="369">
        <v>1372</v>
      </c>
      <c r="BH33" s="369">
        <v>650</v>
      </c>
      <c r="BI33" s="369">
        <v>3129</v>
      </c>
      <c r="BJ33" s="29">
        <v>5621</v>
      </c>
      <c r="BK33" s="6"/>
      <c r="BL33" s="27">
        <v>0</v>
      </c>
      <c r="BM33" s="369">
        <v>0</v>
      </c>
      <c r="BN33" s="369">
        <v>1749</v>
      </c>
      <c r="BO33" s="369">
        <v>212</v>
      </c>
      <c r="BP33" s="105">
        <v>1961</v>
      </c>
      <c r="BQ33" s="6"/>
      <c r="BR33" s="27">
        <v>-385</v>
      </c>
      <c r="BS33" s="369">
        <v>2118</v>
      </c>
      <c r="BT33" s="369">
        <v>1518</v>
      </c>
      <c r="BU33" s="369">
        <v>681</v>
      </c>
      <c r="BV33" s="105">
        <v>3932</v>
      </c>
      <c r="BW33" s="28"/>
      <c r="BX33" s="27">
        <v>2714</v>
      </c>
      <c r="BY33" s="369">
        <v>6600</v>
      </c>
      <c r="BZ33" s="369">
        <v>1432</v>
      </c>
      <c r="CA33" s="369">
        <v>1574</v>
      </c>
      <c r="CB33" s="29">
        <v>12320</v>
      </c>
      <c r="CC33" s="28"/>
      <c r="CD33" s="27">
        <v>2032</v>
      </c>
      <c r="CE33" s="369">
        <v>2525</v>
      </c>
      <c r="CF33" s="369">
        <v>4909</v>
      </c>
      <c r="CG33" s="369">
        <v>1286</v>
      </c>
      <c r="CH33" s="29">
        <v>10752</v>
      </c>
      <c r="CI33" s="28"/>
      <c r="CJ33" s="27">
        <v>1675</v>
      </c>
      <c r="CK33" s="369">
        <v>2136</v>
      </c>
      <c r="CL33" s="369">
        <v>2959</v>
      </c>
      <c r="CM33" s="369">
        <v>1512</v>
      </c>
      <c r="CN33" s="29">
        <v>8282</v>
      </c>
      <c r="CO33" s="28"/>
      <c r="CP33" s="27">
        <v>407</v>
      </c>
      <c r="CQ33" s="369">
        <v>1888</v>
      </c>
      <c r="CR33" s="369">
        <v>4374</v>
      </c>
      <c r="CS33" s="369">
        <v>1184</v>
      </c>
      <c r="CT33" s="29">
        <v>7853</v>
      </c>
      <c r="CU33" s="28"/>
      <c r="CV33" s="27">
        <v>682</v>
      </c>
      <c r="CW33" s="369">
        <v>717</v>
      </c>
      <c r="CX33" s="369">
        <v>642</v>
      </c>
      <c r="CY33" s="369">
        <v>1946</v>
      </c>
      <c r="CZ33" s="29">
        <v>3987</v>
      </c>
      <c r="DA33" s="28"/>
      <c r="DB33" s="27">
        <v>-14915</v>
      </c>
      <c r="DC33" s="369">
        <v>-777</v>
      </c>
      <c r="DD33" s="369">
        <v>687</v>
      </c>
      <c r="DE33" s="369">
        <v>1630</v>
      </c>
      <c r="DF33" s="29">
        <v>-13375</v>
      </c>
      <c r="DG33" s="28"/>
      <c r="DH33" s="27">
        <v>-290</v>
      </c>
      <c r="DI33" s="369">
        <v>1218</v>
      </c>
      <c r="DJ33" s="369">
        <v>1590</v>
      </c>
      <c r="DK33" s="369">
        <v>1198</v>
      </c>
      <c r="DL33" s="29">
        <v>3493</v>
      </c>
      <c r="DM33" s="28"/>
      <c r="DN33" s="27">
        <v>42</v>
      </c>
      <c r="DO33" s="369">
        <v>207</v>
      </c>
      <c r="DP33" s="369">
        <v>620</v>
      </c>
      <c r="DQ33" s="369">
        <v>11071</v>
      </c>
      <c r="DR33" s="29">
        <v>11940</v>
      </c>
      <c r="DS33" s="28"/>
      <c r="DT33" s="27">
        <v>709</v>
      </c>
      <c r="DU33" s="369">
        <v>1187</v>
      </c>
      <c r="DV33" s="369">
        <v>-651</v>
      </c>
      <c r="DW33" s="29">
        <v>1245</v>
      </c>
    </row>
    <row r="34" spans="1:135" ht="15" hidden="1" customHeight="1" outlineLevel="1" x14ac:dyDescent="0.4">
      <c r="A34" s="6" t="s">
        <v>183</v>
      </c>
      <c r="B34" s="578">
        <f>SUM(E34:G34,L34)</f>
        <v>0</v>
      </c>
      <c r="C34" s="713">
        <f>SUM(I34:K34,R34)</f>
        <v>-1721</v>
      </c>
      <c r="D34" s="12"/>
      <c r="E34" s="593">
        <v>0</v>
      </c>
      <c r="F34" s="523">
        <v>0</v>
      </c>
      <c r="G34" s="603">
        <v>0</v>
      </c>
      <c r="H34" s="6"/>
      <c r="I34" s="593">
        <v>0</v>
      </c>
      <c r="J34" s="523">
        <v>0</v>
      </c>
      <c r="K34" s="523">
        <v>0</v>
      </c>
      <c r="L34" s="523">
        <v>0</v>
      </c>
      <c r="M34" s="603">
        <v>0</v>
      </c>
      <c r="N34" s="6"/>
      <c r="O34" s="629">
        <v>-336</v>
      </c>
      <c r="P34" s="625">
        <v>-235</v>
      </c>
      <c r="Q34" s="625">
        <v>-592</v>
      </c>
      <c r="R34" s="625">
        <v>-1721</v>
      </c>
      <c r="S34" s="627">
        <v>-2884</v>
      </c>
      <c r="T34" s="642"/>
      <c r="U34" s="628">
        <v>-194</v>
      </c>
      <c r="V34" s="626">
        <v>89</v>
      </c>
      <c r="W34" s="626">
        <v>625</v>
      </c>
      <c r="X34" s="626">
        <v>-824</v>
      </c>
      <c r="Y34" s="112">
        <v>-304</v>
      </c>
      <c r="Z34" s="365"/>
      <c r="AA34" s="628">
        <v>1320</v>
      </c>
      <c r="AB34" s="626">
        <v>1071</v>
      </c>
      <c r="AC34" s="412">
        <v>923</v>
      </c>
      <c r="AD34" s="412">
        <v>-2056</v>
      </c>
      <c r="AE34" s="112">
        <v>1258</v>
      </c>
      <c r="AF34" s="367"/>
      <c r="AG34" s="6" t="s">
        <v>183</v>
      </c>
      <c r="AH34" s="31">
        <v>0</v>
      </c>
      <c r="AI34" s="371">
        <v>0</v>
      </c>
      <c r="AJ34" s="371">
        <v>522</v>
      </c>
      <c r="AK34" s="371">
        <v>3995</v>
      </c>
      <c r="AL34" s="33">
        <v>4517</v>
      </c>
      <c r="AM34" s="6"/>
      <c r="AN34" s="31">
        <v>0</v>
      </c>
      <c r="AO34" s="371">
        <v>0</v>
      </c>
      <c r="AP34" s="371">
        <v>0</v>
      </c>
      <c r="AQ34" s="371">
        <v>0</v>
      </c>
      <c r="AR34" s="33">
        <v>0</v>
      </c>
      <c r="AS34" s="369"/>
      <c r="AT34" s="31">
        <v>-450</v>
      </c>
      <c r="AU34" s="371">
        <v>184</v>
      </c>
      <c r="AV34" s="371">
        <v>0</v>
      </c>
      <c r="AW34" s="371">
        <v>0</v>
      </c>
      <c r="AX34" s="33">
        <v>-266</v>
      </c>
      <c r="AY34" s="6"/>
      <c r="AZ34" s="27">
        <v>0</v>
      </c>
      <c r="BA34" s="369">
        <v>0</v>
      </c>
      <c r="BB34" s="369">
        <v>0</v>
      </c>
      <c r="BC34" s="369">
        <v>0</v>
      </c>
      <c r="BD34" s="29">
        <v>0</v>
      </c>
      <c r="BE34" s="6"/>
      <c r="BF34" s="31">
        <v>0</v>
      </c>
      <c r="BG34" s="371">
        <v>0</v>
      </c>
      <c r="BH34" s="371">
        <v>0</v>
      </c>
      <c r="BI34" s="371">
        <v>0</v>
      </c>
      <c r="BJ34" s="33">
        <v>0</v>
      </c>
      <c r="BK34" s="6"/>
      <c r="BL34" s="31">
        <v>0</v>
      </c>
      <c r="BM34" s="371">
        <v>0</v>
      </c>
      <c r="BN34" s="371">
        <v>-116</v>
      </c>
      <c r="BO34" s="371">
        <v>0</v>
      </c>
      <c r="BP34" s="112">
        <v>-116</v>
      </c>
      <c r="BQ34" s="6"/>
      <c r="BR34" s="31">
        <v>0</v>
      </c>
      <c r="BS34" s="371">
        <v>0</v>
      </c>
      <c r="BT34" s="371">
        <v>0</v>
      </c>
      <c r="BU34" s="371">
        <v>0</v>
      </c>
      <c r="BV34" s="33">
        <v>0</v>
      </c>
      <c r="BW34" s="28"/>
      <c r="BX34" s="31">
        <v>0</v>
      </c>
      <c r="BY34" s="371">
        <v>0</v>
      </c>
      <c r="BZ34" s="371">
        <v>0</v>
      </c>
      <c r="CA34" s="371">
        <v>0</v>
      </c>
      <c r="CB34" s="33">
        <v>0</v>
      </c>
      <c r="CC34" s="28"/>
      <c r="CD34" s="31">
        <v>0</v>
      </c>
      <c r="CE34" s="371">
        <v>0</v>
      </c>
      <c r="CF34" s="371">
        <v>0</v>
      </c>
      <c r="CG34" s="371">
        <v>0</v>
      </c>
      <c r="CH34" s="33">
        <v>0</v>
      </c>
      <c r="CI34" s="28"/>
      <c r="CJ34" s="31">
        <v>0</v>
      </c>
      <c r="CK34" s="371">
        <v>0</v>
      </c>
      <c r="CL34" s="371">
        <v>0</v>
      </c>
      <c r="CM34" s="371">
        <v>0</v>
      </c>
      <c r="CN34" s="33">
        <v>0</v>
      </c>
      <c r="CO34" s="28"/>
      <c r="CP34" s="31">
        <v>0</v>
      </c>
      <c r="CQ34" s="371">
        <v>0</v>
      </c>
      <c r="CR34" s="371">
        <v>0</v>
      </c>
      <c r="CS34" s="371">
        <v>0</v>
      </c>
      <c r="CT34" s="33">
        <v>0</v>
      </c>
      <c r="CU34" s="28"/>
      <c r="CV34" s="31">
        <v>0</v>
      </c>
      <c r="CW34" s="371">
        <v>0</v>
      </c>
      <c r="CX34" s="371">
        <v>0</v>
      </c>
      <c r="CY34" s="371">
        <v>0</v>
      </c>
      <c r="CZ34" s="33">
        <v>0</v>
      </c>
      <c r="DA34" s="28"/>
      <c r="DB34" s="31">
        <v>0</v>
      </c>
      <c r="DC34" s="371">
        <v>0</v>
      </c>
      <c r="DD34" s="371">
        <v>0</v>
      </c>
      <c r="DE34" s="371">
        <v>0</v>
      </c>
      <c r="DF34" s="33">
        <v>0</v>
      </c>
      <c r="DG34" s="28"/>
      <c r="DH34" s="31">
        <v>0</v>
      </c>
      <c r="DI34" s="371">
        <v>0</v>
      </c>
      <c r="DJ34" s="371">
        <v>0</v>
      </c>
      <c r="DK34" s="371">
        <v>0</v>
      </c>
      <c r="DL34" s="33">
        <v>0</v>
      </c>
      <c r="DM34" s="28"/>
      <c r="DN34" s="31">
        <v>0</v>
      </c>
      <c r="DO34" s="371">
        <v>0</v>
      </c>
      <c r="DP34" s="371">
        <v>0</v>
      </c>
      <c r="DQ34" s="371">
        <v>0</v>
      </c>
      <c r="DR34" s="33">
        <v>0</v>
      </c>
      <c r="DS34" s="28"/>
      <c r="DT34" s="31"/>
      <c r="DU34" s="371"/>
      <c r="DV34" s="371"/>
      <c r="DW34" s="33"/>
    </row>
    <row r="35" spans="1:135" s="14" customFormat="1" ht="15.75" collapsed="1" thickBot="1" x14ac:dyDescent="0.3">
      <c r="A35" s="88" t="s">
        <v>241</v>
      </c>
      <c r="B35" s="656">
        <f>+B31-B33-B34</f>
        <v>-60066.048999999985</v>
      </c>
      <c r="C35" s="716">
        <f>+C31-C33-C34</f>
        <v>-24512.492999999988</v>
      </c>
      <c r="D35" s="12"/>
      <c r="E35" s="25">
        <v>-38898.410000000003</v>
      </c>
      <c r="F35" s="367">
        <v>52418.938999999998</v>
      </c>
      <c r="G35" s="21">
        <v>-6960.3639999999996</v>
      </c>
      <c r="H35" s="12"/>
      <c r="I35" s="25">
        <v>10998.861000000006</v>
      </c>
      <c r="J35" s="367">
        <v>10298.708999999999</v>
      </c>
      <c r="K35" s="367">
        <v>-64639.239999999976</v>
      </c>
      <c r="L35" s="367">
        <v>-66626.213999999993</v>
      </c>
      <c r="M35" s="21">
        <v>-109967.88400000001</v>
      </c>
      <c r="N35" s="12"/>
      <c r="O35" s="25">
        <v>25359.125</v>
      </c>
      <c r="P35" s="367">
        <v>21569.834000000003</v>
      </c>
      <c r="Q35" s="367">
        <v>17574.673000000003</v>
      </c>
      <c r="R35" s="367">
        <v>18829.177</v>
      </c>
      <c r="S35" s="21">
        <v>83330.402999999991</v>
      </c>
      <c r="T35" s="12"/>
      <c r="U35" s="25">
        <v>105223.94899999999</v>
      </c>
      <c r="V35" s="367">
        <v>10083.616</v>
      </c>
      <c r="W35" s="367">
        <v>19618.938000000002</v>
      </c>
      <c r="X35" s="367">
        <v>187909.93100000001</v>
      </c>
      <c r="Y35" s="21">
        <v>322836.43400000001</v>
      </c>
      <c r="Z35" s="242"/>
      <c r="AA35" s="25">
        <v>12029.385170000001</v>
      </c>
      <c r="AB35" s="367">
        <v>390.72333000000071</v>
      </c>
      <c r="AC35" s="367">
        <v>-14957.66028</v>
      </c>
      <c r="AD35" s="367">
        <v>2630.9383700000035</v>
      </c>
      <c r="AE35" s="21">
        <v>93.386590000001888</v>
      </c>
      <c r="AF35" s="367"/>
      <c r="AG35" s="88" t="s">
        <v>241</v>
      </c>
      <c r="AH35" s="25">
        <v>-11783</v>
      </c>
      <c r="AI35" s="367">
        <v>-47362</v>
      </c>
      <c r="AJ35" s="367">
        <v>66401</v>
      </c>
      <c r="AK35" s="367">
        <v>-4368</v>
      </c>
      <c r="AL35" s="21">
        <v>2888</v>
      </c>
      <c r="AM35" s="12"/>
      <c r="AN35" s="25">
        <v>-2850</v>
      </c>
      <c r="AO35" s="367">
        <v>-2957</v>
      </c>
      <c r="AP35" s="367">
        <v>-8731</v>
      </c>
      <c r="AQ35" s="367">
        <v>-8944</v>
      </c>
      <c r="AR35" s="21">
        <v>-23482</v>
      </c>
      <c r="AS35" s="367"/>
      <c r="AT35" s="25">
        <v>108186</v>
      </c>
      <c r="AU35" s="367">
        <v>209836</v>
      </c>
      <c r="AV35" s="367">
        <v>-12412</v>
      </c>
      <c r="AW35" s="367">
        <v>-11745</v>
      </c>
      <c r="AX35" s="21">
        <v>293865</v>
      </c>
      <c r="AY35" s="12"/>
      <c r="AZ35" s="25">
        <v>-565</v>
      </c>
      <c r="BA35" s="367">
        <v>-3959</v>
      </c>
      <c r="BB35" s="367">
        <v>-1893</v>
      </c>
      <c r="BC35" s="367">
        <v>-10343</v>
      </c>
      <c r="BD35" s="21">
        <v>-16760</v>
      </c>
      <c r="BE35" s="12"/>
      <c r="BF35" s="25">
        <v>-7142</v>
      </c>
      <c r="BG35" s="367">
        <v>-2441</v>
      </c>
      <c r="BH35" s="367">
        <v>1684</v>
      </c>
      <c r="BI35" s="367">
        <v>-2299</v>
      </c>
      <c r="BJ35" s="21">
        <v>-10198</v>
      </c>
      <c r="BK35" s="12"/>
      <c r="BL35" s="25">
        <v>-17284</v>
      </c>
      <c r="BM35" s="367">
        <v>15793</v>
      </c>
      <c r="BN35" s="367">
        <v>51046</v>
      </c>
      <c r="BO35" s="367">
        <v>19453</v>
      </c>
      <c r="BP35" s="21">
        <v>69008</v>
      </c>
      <c r="BQ35" s="12"/>
      <c r="BR35" s="25">
        <v>-19570</v>
      </c>
      <c r="BS35" s="367">
        <v>10230</v>
      </c>
      <c r="BT35" s="367">
        <v>154379</v>
      </c>
      <c r="BU35" s="367">
        <v>-8264</v>
      </c>
      <c r="BV35" s="21">
        <v>136775</v>
      </c>
      <c r="BW35" s="20"/>
      <c r="BX35" s="25">
        <v>-5047</v>
      </c>
      <c r="BY35" s="367">
        <v>-11131</v>
      </c>
      <c r="BZ35" s="367">
        <v>258451</v>
      </c>
      <c r="CA35" s="367">
        <v>2712</v>
      </c>
      <c r="CB35" s="21">
        <v>244985</v>
      </c>
      <c r="CC35" s="20"/>
      <c r="CD35" s="25">
        <v>-8934</v>
      </c>
      <c r="CE35" s="367">
        <v>-12493</v>
      </c>
      <c r="CF35" s="367">
        <v>56448</v>
      </c>
      <c r="CG35" s="367">
        <v>-4291</v>
      </c>
      <c r="CH35" s="21">
        <v>30730</v>
      </c>
      <c r="CI35" s="20"/>
      <c r="CJ35" s="25">
        <v>-3801</v>
      </c>
      <c r="CK35" s="367">
        <v>-7660</v>
      </c>
      <c r="CL35" s="367">
        <v>-8985</v>
      </c>
      <c r="CM35" s="367">
        <v>-11804</v>
      </c>
      <c r="CN35" s="21">
        <v>-32250</v>
      </c>
      <c r="CO35" s="20"/>
      <c r="CP35" s="25">
        <v>-4626</v>
      </c>
      <c r="CQ35" s="367">
        <v>-4641</v>
      </c>
      <c r="CR35" s="367">
        <v>-7120</v>
      </c>
      <c r="CS35" s="367">
        <v>75625</v>
      </c>
      <c r="CT35" s="21">
        <v>59238</v>
      </c>
      <c r="CU35" s="20"/>
      <c r="CV35" s="25">
        <v>-18424</v>
      </c>
      <c r="CW35" s="367">
        <v>-7588</v>
      </c>
      <c r="CX35" s="367">
        <v>-4277</v>
      </c>
      <c r="CY35" s="367">
        <v>-15717</v>
      </c>
      <c r="CZ35" s="21">
        <v>-46006</v>
      </c>
      <c r="DA35" s="20"/>
      <c r="DB35" s="25">
        <v>10458</v>
      </c>
      <c r="DC35" s="367">
        <v>49</v>
      </c>
      <c r="DD35" s="367">
        <v>-2789</v>
      </c>
      <c r="DE35" s="367">
        <v>-13191</v>
      </c>
      <c r="DF35" s="21">
        <v>-5473</v>
      </c>
      <c r="DG35" s="20"/>
      <c r="DH35" s="25">
        <v>-2503</v>
      </c>
      <c r="DI35" s="367">
        <v>67460</v>
      </c>
      <c r="DJ35" s="367">
        <v>-1870</v>
      </c>
      <c r="DK35" s="367">
        <v>-4023</v>
      </c>
      <c r="DL35" s="21">
        <v>60299</v>
      </c>
      <c r="DM35" s="20"/>
      <c r="DN35" s="25">
        <v>33303</v>
      </c>
      <c r="DO35" s="367">
        <v>-1052</v>
      </c>
      <c r="DP35" s="367">
        <v>-1468</v>
      </c>
      <c r="DQ35" s="367">
        <v>-13609</v>
      </c>
      <c r="DR35" s="21">
        <v>17174</v>
      </c>
      <c r="DS35" s="20"/>
      <c r="DT35" s="25">
        <v>-1869</v>
      </c>
      <c r="DU35" s="367">
        <v>-10535</v>
      </c>
      <c r="DV35" s="367">
        <v>-16090</v>
      </c>
      <c r="DW35" s="21">
        <v>-38586</v>
      </c>
      <c r="DX35" s="4"/>
      <c r="DY35" s="4"/>
      <c r="DZ35" s="4"/>
      <c r="EA35" s="4"/>
      <c r="EB35" s="4"/>
      <c r="EC35" s="4"/>
      <c r="ED35" s="4"/>
      <c r="EE35" s="4"/>
    </row>
    <row r="36" spans="1:135" s="14" customFormat="1" x14ac:dyDescent="0.25">
      <c r="A36" s="12"/>
      <c r="B36" s="721"/>
      <c r="C36" s="721"/>
      <c r="D36" s="6"/>
      <c r="E36" s="25"/>
      <c r="F36" s="367"/>
      <c r="G36" s="21"/>
      <c r="H36" s="12"/>
      <c r="I36" s="25"/>
      <c r="J36" s="367"/>
      <c r="K36" s="367"/>
      <c r="L36" s="367"/>
      <c r="M36" s="21"/>
      <c r="N36" s="12"/>
      <c r="O36" s="25"/>
      <c r="P36" s="459"/>
      <c r="Q36" s="459"/>
      <c r="R36" s="459"/>
      <c r="S36" s="547"/>
      <c r="T36" s="12"/>
      <c r="U36" s="25"/>
      <c r="V36" s="459"/>
      <c r="W36" s="459"/>
      <c r="X36" s="459"/>
      <c r="Y36" s="547"/>
      <c r="Z36" s="242"/>
      <c r="AA36" s="25"/>
      <c r="AB36" s="459"/>
      <c r="AC36" s="459"/>
      <c r="AD36" s="459"/>
      <c r="AE36" s="547"/>
      <c r="AF36" s="367"/>
      <c r="AG36" s="12"/>
      <c r="AH36" s="25"/>
      <c r="AI36" s="367"/>
      <c r="AJ36" s="367"/>
      <c r="AK36" s="367"/>
      <c r="AL36" s="21"/>
      <c r="AM36" s="12"/>
      <c r="AN36" s="25"/>
      <c r="AO36" s="367"/>
      <c r="AP36" s="367"/>
      <c r="AQ36" s="367"/>
      <c r="AR36" s="21"/>
      <c r="AS36" s="367"/>
      <c r="AT36" s="25"/>
      <c r="AU36" s="367"/>
      <c r="AV36" s="367"/>
      <c r="AW36" s="367"/>
      <c r="AX36" s="21"/>
      <c r="AY36" s="12"/>
      <c r="AZ36" s="25"/>
      <c r="BA36" s="367"/>
      <c r="BB36" s="367"/>
      <c r="BC36" s="367"/>
      <c r="BD36" s="21"/>
      <c r="BE36" s="12"/>
      <c r="BF36" s="25"/>
      <c r="BG36" s="367"/>
      <c r="BH36" s="367"/>
      <c r="BI36" s="367"/>
      <c r="BJ36" s="21"/>
      <c r="BK36" s="12"/>
      <c r="BL36" s="25"/>
      <c r="BM36" s="367"/>
      <c r="BN36" s="367"/>
      <c r="BO36" s="367"/>
      <c r="BP36" s="21"/>
      <c r="BQ36" s="12"/>
      <c r="BR36" s="25"/>
      <c r="BS36" s="367"/>
      <c r="BT36" s="367"/>
      <c r="BU36" s="367"/>
      <c r="BV36" s="21"/>
      <c r="BW36" s="20"/>
      <c r="BX36" s="25"/>
      <c r="BY36" s="367"/>
      <c r="BZ36" s="367"/>
      <c r="CA36" s="367"/>
      <c r="CB36" s="21"/>
      <c r="CC36" s="20"/>
      <c r="CD36" s="25"/>
      <c r="CE36" s="367"/>
      <c r="CF36" s="367"/>
      <c r="CG36" s="367"/>
      <c r="CH36" s="21"/>
      <c r="CI36" s="20"/>
      <c r="CJ36" s="25"/>
      <c r="CK36" s="367"/>
      <c r="CL36" s="367"/>
      <c r="CM36" s="367"/>
      <c r="CN36" s="21"/>
      <c r="CO36" s="20"/>
      <c r="CP36" s="25"/>
      <c r="CQ36" s="367"/>
      <c r="CR36" s="367"/>
      <c r="CS36" s="367"/>
      <c r="CT36" s="21"/>
      <c r="CU36" s="20"/>
      <c r="CV36" s="25"/>
      <c r="CW36" s="367"/>
      <c r="CX36" s="367"/>
      <c r="CY36" s="367"/>
      <c r="CZ36" s="21"/>
      <c r="DA36" s="20"/>
      <c r="DB36" s="25"/>
      <c r="DC36" s="367"/>
      <c r="DD36" s="367"/>
      <c r="DE36" s="367"/>
      <c r="DF36" s="21"/>
      <c r="DG36" s="20"/>
      <c r="DH36" s="25"/>
      <c r="DI36" s="367"/>
      <c r="DJ36" s="367"/>
      <c r="DK36" s="367"/>
      <c r="DL36" s="21"/>
      <c r="DM36" s="20"/>
      <c r="DN36" s="25"/>
      <c r="DO36" s="367"/>
      <c r="DP36" s="367"/>
      <c r="DQ36" s="367"/>
      <c r="DR36" s="21"/>
      <c r="DS36" s="20"/>
      <c r="DT36" s="25"/>
      <c r="DU36" s="367"/>
      <c r="DV36" s="367"/>
      <c r="DW36" s="21"/>
      <c r="DX36" s="4"/>
      <c r="DY36" s="4"/>
      <c r="DZ36" s="4"/>
      <c r="EA36" s="4"/>
      <c r="EB36" s="4"/>
      <c r="EC36" s="4"/>
      <c r="ED36" s="4"/>
      <c r="EE36" s="4"/>
    </row>
    <row r="37" spans="1:135" x14ac:dyDescent="0.25">
      <c r="A37" s="6"/>
      <c r="B37" s="367"/>
      <c r="C37" s="367"/>
      <c r="D37" s="6"/>
      <c r="E37" s="25"/>
      <c r="F37" s="367"/>
      <c r="G37" s="21"/>
      <c r="H37" s="6"/>
      <c r="I37" s="25"/>
      <c r="J37" s="459"/>
      <c r="K37" s="459"/>
      <c r="L37" s="367"/>
      <c r="M37" s="21"/>
      <c r="N37" s="6"/>
      <c r="O37" s="25"/>
      <c r="P37" s="459"/>
      <c r="Q37" s="459"/>
      <c r="R37" s="367"/>
      <c r="S37" s="21"/>
      <c r="T37" s="6"/>
      <c r="U37" s="25"/>
      <c r="V37" s="367"/>
      <c r="W37" s="367"/>
      <c r="X37" s="367"/>
      <c r="Y37" s="21"/>
      <c r="Z37" s="242"/>
      <c r="AA37" s="25"/>
      <c r="AB37" s="367"/>
      <c r="AC37" s="367"/>
      <c r="AD37" s="367"/>
      <c r="AE37" s="21"/>
      <c r="AF37" s="367"/>
      <c r="AG37" s="6"/>
      <c r="AH37" s="25"/>
      <c r="AI37" s="367"/>
      <c r="AJ37" s="367"/>
      <c r="AK37" s="367"/>
      <c r="AL37" s="158"/>
      <c r="AM37" s="6"/>
      <c r="AN37" s="25"/>
      <c r="AO37" s="367"/>
      <c r="AP37" s="367"/>
      <c r="AQ37" s="367"/>
      <c r="AR37" s="21"/>
      <c r="AS37" s="367"/>
      <c r="AT37" s="25"/>
      <c r="AU37" s="367"/>
      <c r="AV37" s="367"/>
      <c r="AW37" s="367"/>
      <c r="AX37" s="21"/>
      <c r="AY37" s="6"/>
      <c r="AZ37" s="25"/>
      <c r="BA37" s="367"/>
      <c r="BB37" s="367"/>
      <c r="BC37" s="367"/>
      <c r="BD37" s="21"/>
      <c r="BE37" s="6"/>
      <c r="BF37" s="25"/>
      <c r="BG37" s="367"/>
      <c r="BH37" s="367"/>
      <c r="BI37" s="367"/>
      <c r="BJ37" s="21"/>
      <c r="BK37" s="6"/>
      <c r="BL37" s="25"/>
      <c r="BM37" s="367"/>
      <c r="BN37" s="367"/>
      <c r="BO37" s="367"/>
      <c r="BP37" s="21"/>
      <c r="BQ37" s="6"/>
      <c r="BR37" s="25"/>
      <c r="BS37" s="367"/>
      <c r="BT37" s="367"/>
      <c r="BU37" s="367"/>
      <c r="BV37" s="21"/>
      <c r="BW37" s="20"/>
      <c r="BX37" s="25"/>
      <c r="BY37" s="367"/>
      <c r="BZ37" s="367"/>
      <c r="CA37" s="367"/>
      <c r="CB37" s="21"/>
      <c r="CC37" s="20"/>
      <c r="CD37" s="25"/>
      <c r="CE37" s="367"/>
      <c r="CF37" s="367"/>
      <c r="CG37" s="367"/>
      <c r="CH37" s="21"/>
      <c r="CI37" s="20"/>
      <c r="CJ37" s="25"/>
      <c r="CK37" s="367"/>
      <c r="CL37" s="367"/>
      <c r="CM37" s="367"/>
      <c r="CN37" s="21"/>
      <c r="CO37" s="20"/>
      <c r="CP37" s="25"/>
      <c r="CQ37" s="367"/>
      <c r="CR37" s="367"/>
      <c r="CS37" s="367"/>
      <c r="CT37" s="21"/>
      <c r="CU37" s="20"/>
      <c r="CV37" s="25"/>
      <c r="CW37" s="367"/>
      <c r="CX37" s="367"/>
      <c r="CY37" s="367"/>
      <c r="CZ37" s="21"/>
      <c r="DA37" s="20"/>
      <c r="DB37" s="25"/>
      <c r="DC37" s="367"/>
      <c r="DD37" s="367"/>
      <c r="DE37" s="367"/>
      <c r="DF37" s="21"/>
      <c r="DG37" s="20"/>
      <c r="DH37" s="25"/>
      <c r="DI37" s="367"/>
      <c r="DJ37" s="367"/>
      <c r="DK37" s="367"/>
      <c r="DL37" s="21"/>
      <c r="DM37" s="20"/>
      <c r="DN37" s="25"/>
      <c r="DO37" s="367"/>
      <c r="DP37" s="367"/>
      <c r="DQ37" s="367"/>
      <c r="DR37" s="21"/>
      <c r="DS37" s="20"/>
      <c r="DT37" s="25"/>
      <c r="DU37" s="367"/>
      <c r="DV37" s="367"/>
      <c r="DW37" s="21"/>
    </row>
    <row r="38" spans="1:135" x14ac:dyDescent="0.25">
      <c r="A38" s="6"/>
      <c r="B38" s="367"/>
      <c r="C38" s="367"/>
      <c r="D38" s="76"/>
      <c r="E38" s="25"/>
      <c r="F38" s="367"/>
      <c r="G38" s="547"/>
      <c r="H38" s="6"/>
      <c r="I38" s="25"/>
      <c r="J38" s="459"/>
      <c r="K38" s="459"/>
      <c r="L38" s="367"/>
      <c r="M38" s="21"/>
      <c r="N38" s="6"/>
      <c r="O38" s="25"/>
      <c r="P38" s="459"/>
      <c r="Q38" s="459"/>
      <c r="R38" s="367"/>
      <c r="S38" s="21"/>
      <c r="T38" s="6"/>
      <c r="U38" s="25"/>
      <c r="V38" s="367"/>
      <c r="W38" s="367"/>
      <c r="X38" s="367"/>
      <c r="Y38" s="21"/>
      <c r="Z38" s="242"/>
      <c r="AA38" s="25"/>
      <c r="AB38" s="367"/>
      <c r="AC38" s="367"/>
      <c r="AD38" s="367"/>
      <c r="AE38" s="21"/>
      <c r="AF38" s="367"/>
      <c r="AG38" s="6"/>
      <c r="AH38" s="25"/>
      <c r="AI38" s="367"/>
      <c r="AJ38" s="367"/>
      <c r="AK38" s="367"/>
      <c r="AL38" s="21"/>
      <c r="AM38" s="6"/>
      <c r="AN38" s="25"/>
      <c r="AO38" s="367"/>
      <c r="AP38" s="367"/>
      <c r="AQ38" s="367"/>
      <c r="AR38" s="21"/>
      <c r="AS38" s="367"/>
      <c r="AT38" s="25"/>
      <c r="AU38" s="367"/>
      <c r="AV38" s="367"/>
      <c r="AW38" s="367"/>
      <c r="AX38" s="21"/>
      <c r="AY38" s="6"/>
      <c r="AZ38" s="25"/>
      <c r="BA38" s="367"/>
      <c r="BB38" s="367"/>
      <c r="BC38" s="367"/>
      <c r="BD38" s="21"/>
      <c r="BE38" s="6"/>
      <c r="BF38" s="25"/>
      <c r="BG38" s="367"/>
      <c r="BH38" s="367"/>
      <c r="BI38" s="367"/>
      <c r="BJ38" s="21"/>
      <c r="BK38" s="6"/>
      <c r="BL38" s="25"/>
      <c r="BM38" s="367"/>
      <c r="BN38" s="367"/>
      <c r="BO38" s="367"/>
      <c r="BP38" s="21"/>
      <c r="BQ38" s="6"/>
      <c r="BR38" s="25"/>
      <c r="BS38" s="367"/>
      <c r="BT38" s="367"/>
      <c r="BU38" s="367"/>
      <c r="BV38" s="21"/>
      <c r="BW38" s="20"/>
      <c r="BX38" s="25"/>
      <c r="BY38" s="367"/>
      <c r="BZ38" s="367"/>
      <c r="CA38" s="367"/>
      <c r="CB38" s="21"/>
      <c r="CC38" s="20"/>
      <c r="CD38" s="25"/>
      <c r="CE38" s="367"/>
      <c r="CF38" s="367"/>
      <c r="CG38" s="367"/>
      <c r="CH38" s="21"/>
      <c r="CI38" s="20"/>
      <c r="CJ38" s="25"/>
      <c r="CK38" s="367"/>
      <c r="CL38" s="367"/>
      <c r="CM38" s="367"/>
      <c r="CN38" s="21"/>
      <c r="CO38" s="20"/>
      <c r="CP38" s="25"/>
      <c r="CQ38" s="367"/>
      <c r="CR38" s="367"/>
      <c r="CS38" s="367"/>
      <c r="CT38" s="21"/>
      <c r="CU38" s="20"/>
      <c r="CV38" s="25"/>
      <c r="CW38" s="367"/>
      <c r="CX38" s="367"/>
      <c r="CY38" s="367"/>
      <c r="CZ38" s="21"/>
      <c r="DA38" s="20"/>
      <c r="DB38" s="25"/>
      <c r="DC38" s="367"/>
      <c r="DD38" s="367"/>
      <c r="DE38" s="367"/>
      <c r="DF38" s="21"/>
      <c r="DG38" s="20"/>
      <c r="DH38" s="25"/>
      <c r="DI38" s="367"/>
      <c r="DJ38" s="367"/>
      <c r="DK38" s="367"/>
      <c r="DL38" s="21"/>
      <c r="DM38" s="20"/>
      <c r="DN38" s="25"/>
      <c r="DO38" s="367"/>
      <c r="DP38" s="367"/>
      <c r="DQ38" s="367"/>
      <c r="DR38" s="21"/>
      <c r="DS38" s="20"/>
      <c r="DT38" s="25"/>
      <c r="DU38" s="367"/>
      <c r="DV38" s="367"/>
      <c r="DW38" s="21"/>
    </row>
    <row r="39" spans="1:135" s="14" customFormat="1" x14ac:dyDescent="0.25">
      <c r="A39" s="12" t="s">
        <v>18</v>
      </c>
      <c r="B39" s="722"/>
      <c r="C39" s="722"/>
      <c r="D39" s="76"/>
      <c r="E39" s="546">
        <v>148174.56222967434</v>
      </c>
      <c r="F39" s="722">
        <v>82649.689239673855</v>
      </c>
      <c r="G39" s="911">
        <f>97752.2249999996-(13783-1300)+1</f>
        <v>85270.224999999598</v>
      </c>
      <c r="H39" s="12"/>
      <c r="I39" s="490">
        <v>103760</v>
      </c>
      <c r="J39" s="459">
        <v>19644</v>
      </c>
      <c r="K39" s="459">
        <v>8144</v>
      </c>
      <c r="L39" s="367">
        <v>160666</v>
      </c>
      <c r="M39" s="547"/>
      <c r="N39" s="12"/>
      <c r="O39" s="490">
        <v>8170</v>
      </c>
      <c r="P39" s="459">
        <v>5155</v>
      </c>
      <c r="Q39" s="459">
        <v>15827</v>
      </c>
      <c r="R39" s="367">
        <v>20902</v>
      </c>
      <c r="S39" s="547"/>
      <c r="T39" s="12"/>
      <c r="U39" s="490">
        <v>8398</v>
      </c>
      <c r="V39" s="367">
        <v>19845</v>
      </c>
      <c r="W39" s="367">
        <v>18881</v>
      </c>
      <c r="X39" s="367">
        <v>404325</v>
      </c>
      <c r="Y39" s="21"/>
      <c r="Z39" s="242"/>
      <c r="AA39" s="25">
        <v>152492</v>
      </c>
      <c r="AB39" s="367">
        <v>150587</v>
      </c>
      <c r="AC39" s="367">
        <v>21044</v>
      </c>
      <c r="AD39" s="367">
        <v>26656</v>
      </c>
      <c r="AE39" s="21"/>
      <c r="AF39" s="367"/>
      <c r="AG39" s="12"/>
      <c r="AH39" s="25">
        <v>665030</v>
      </c>
      <c r="AI39" s="367">
        <v>54968</v>
      </c>
      <c r="AJ39" s="367">
        <v>17839</v>
      </c>
      <c r="AK39" s="367">
        <v>203057</v>
      </c>
      <c r="AL39" s="21"/>
      <c r="AM39" s="12"/>
      <c r="AN39" s="25">
        <v>246902</v>
      </c>
      <c r="AO39" s="367">
        <v>131632</v>
      </c>
      <c r="AP39" s="367">
        <v>127357</v>
      </c>
      <c r="AQ39" s="367">
        <v>8239</v>
      </c>
      <c r="AR39" s="21"/>
      <c r="AS39" s="367"/>
      <c r="AT39" s="25">
        <v>51776</v>
      </c>
      <c r="AU39" s="367">
        <v>504063</v>
      </c>
      <c r="AV39" s="367">
        <v>250534</v>
      </c>
      <c r="AW39" s="367">
        <v>65294</v>
      </c>
      <c r="AX39" s="21"/>
      <c r="AY39" s="12"/>
      <c r="AZ39" s="25">
        <v>5652</v>
      </c>
      <c r="BA39" s="367">
        <v>5785</v>
      </c>
      <c r="BB39" s="367">
        <v>4534</v>
      </c>
      <c r="BC39" s="367">
        <v>8595</v>
      </c>
      <c r="BD39" s="21"/>
      <c r="BE39" s="12"/>
      <c r="BF39" s="25">
        <v>92582</v>
      </c>
      <c r="BG39" s="367">
        <v>11038</v>
      </c>
      <c r="BH39" s="367">
        <v>11847</v>
      </c>
      <c r="BI39" s="367">
        <v>8476</v>
      </c>
      <c r="BJ39" s="21"/>
      <c r="BK39" s="12"/>
      <c r="BL39" s="25">
        <v>257062</v>
      </c>
      <c r="BM39" s="367">
        <v>219211</v>
      </c>
      <c r="BN39" s="367">
        <v>207119</v>
      </c>
      <c r="BO39" s="367">
        <v>154619</v>
      </c>
      <c r="BP39" s="21"/>
      <c r="BQ39" s="12"/>
      <c r="BR39" s="25">
        <v>247765</v>
      </c>
      <c r="BS39" s="367">
        <v>261135</v>
      </c>
      <c r="BT39" s="367">
        <v>390229</v>
      </c>
      <c r="BU39" s="367">
        <v>327006</v>
      </c>
      <c r="BV39" s="21"/>
      <c r="BW39" s="20"/>
      <c r="BX39" s="25">
        <v>89473</v>
      </c>
      <c r="BY39" s="367">
        <v>123308</v>
      </c>
      <c r="BZ39" s="367">
        <v>259400</v>
      </c>
      <c r="CA39" s="367">
        <v>262248</v>
      </c>
      <c r="CB39" s="21"/>
      <c r="CC39" s="20"/>
      <c r="CD39" s="25">
        <v>32259</v>
      </c>
      <c r="CE39" s="367">
        <v>33581</v>
      </c>
      <c r="CF39" s="367">
        <v>161094</v>
      </c>
      <c r="CG39" s="367">
        <v>115581</v>
      </c>
      <c r="CH39" s="21"/>
      <c r="CI39" s="20"/>
      <c r="CJ39" s="25">
        <v>36936</v>
      </c>
      <c r="CK39" s="367">
        <v>33192</v>
      </c>
      <c r="CL39" s="367">
        <v>37199</v>
      </c>
      <c r="CM39" s="367">
        <v>30125</v>
      </c>
      <c r="CN39" s="21"/>
      <c r="CO39" s="20"/>
      <c r="CP39" s="25">
        <v>57960</v>
      </c>
      <c r="CQ39" s="367">
        <v>55628</v>
      </c>
      <c r="CR39" s="367">
        <v>47549</v>
      </c>
      <c r="CS39" s="367">
        <v>160821</v>
      </c>
      <c r="CT39" s="21"/>
      <c r="CU39" s="20"/>
      <c r="CV39" s="25">
        <v>68722</v>
      </c>
      <c r="CW39" s="367">
        <v>64325</v>
      </c>
      <c r="CX39" s="367">
        <v>64439</v>
      </c>
      <c r="CY39" s="367">
        <v>55344</v>
      </c>
      <c r="CZ39" s="21"/>
      <c r="DA39" s="20"/>
      <c r="DB39" s="25">
        <v>97584</v>
      </c>
      <c r="DC39" s="367">
        <v>112721</v>
      </c>
      <c r="DD39" s="367">
        <v>98753</v>
      </c>
      <c r="DE39" s="367">
        <v>81932</v>
      </c>
      <c r="DF39" s="21"/>
      <c r="DG39" s="20"/>
      <c r="DH39" s="25">
        <v>121722</v>
      </c>
      <c r="DI39" s="367">
        <v>192667</v>
      </c>
      <c r="DJ39" s="367">
        <v>175926</v>
      </c>
      <c r="DK39" s="367">
        <v>184621</v>
      </c>
      <c r="DL39" s="21"/>
      <c r="DM39" s="20"/>
      <c r="DN39" s="25">
        <v>120259</v>
      </c>
      <c r="DO39" s="367">
        <v>186583</v>
      </c>
      <c r="DP39" s="367">
        <v>113046</v>
      </c>
      <c r="DQ39" s="367">
        <v>228380</v>
      </c>
      <c r="DR39" s="21"/>
      <c r="DS39" s="20"/>
      <c r="DT39" s="25">
        <v>118093</v>
      </c>
      <c r="DU39" s="367">
        <v>128761</v>
      </c>
      <c r="DV39" s="367">
        <v>128614</v>
      </c>
      <c r="DW39" s="21"/>
      <c r="DX39" s="4"/>
      <c r="DY39" s="4"/>
      <c r="DZ39" s="4"/>
      <c r="EA39" s="4"/>
      <c r="EB39" s="4"/>
      <c r="EC39" s="4"/>
      <c r="ED39" s="4"/>
      <c r="EE39" s="4"/>
    </row>
    <row r="40" spans="1:135" s="14" customFormat="1" x14ac:dyDescent="0.25">
      <c r="A40" s="12"/>
      <c r="B40" s="723"/>
      <c r="C40" s="723"/>
      <c r="D40" s="88"/>
      <c r="E40" s="490"/>
      <c r="F40" s="723"/>
      <c r="G40" s="911"/>
      <c r="H40" s="12"/>
      <c r="I40" s="490"/>
      <c r="J40" s="459"/>
      <c r="K40" s="459"/>
      <c r="L40" s="367"/>
      <c r="M40" s="547"/>
      <c r="N40" s="12"/>
      <c r="O40" s="490"/>
      <c r="P40" s="459"/>
      <c r="Q40" s="459"/>
      <c r="R40" s="367"/>
      <c r="S40" s="547"/>
      <c r="T40" s="12"/>
      <c r="U40" s="490"/>
      <c r="V40" s="367"/>
      <c r="W40" s="367"/>
      <c r="X40" s="367"/>
      <c r="Y40" s="21"/>
      <c r="Z40" s="242"/>
      <c r="AA40" s="25"/>
      <c r="AB40" s="367"/>
      <c r="AC40" s="367"/>
      <c r="AD40" s="367"/>
      <c r="AE40" s="21"/>
      <c r="AF40" s="367"/>
      <c r="AG40" s="12"/>
      <c r="AH40" s="25"/>
      <c r="AI40" s="367"/>
      <c r="AJ40" s="367"/>
      <c r="AK40" s="367"/>
      <c r="AL40" s="21"/>
      <c r="AM40" s="12"/>
      <c r="AN40" s="25"/>
      <c r="AO40" s="367"/>
      <c r="AP40" s="367"/>
      <c r="AQ40" s="367"/>
      <c r="AR40" s="21"/>
      <c r="AS40" s="367"/>
      <c r="AT40" s="25"/>
      <c r="AU40" s="367"/>
      <c r="AV40" s="367"/>
      <c r="AW40" s="367"/>
      <c r="AX40" s="21"/>
      <c r="AY40" s="12"/>
      <c r="AZ40" s="25"/>
      <c r="BA40" s="367"/>
      <c r="BB40" s="367"/>
      <c r="BC40" s="367"/>
      <c r="BD40" s="21"/>
      <c r="BE40" s="12"/>
      <c r="BF40" s="25"/>
      <c r="BG40" s="367"/>
      <c r="BH40" s="367"/>
      <c r="BI40" s="367"/>
      <c r="BJ40" s="21"/>
      <c r="BK40" s="12"/>
      <c r="BL40" s="25"/>
      <c r="BM40" s="367"/>
      <c r="BN40" s="367"/>
      <c r="BO40" s="367"/>
      <c r="BP40" s="21"/>
      <c r="BQ40" s="12"/>
      <c r="BR40" s="25"/>
      <c r="BS40" s="367"/>
      <c r="BT40" s="367"/>
      <c r="BU40" s="367"/>
      <c r="BV40" s="21"/>
      <c r="BW40" s="20"/>
      <c r="BX40" s="25"/>
      <c r="BY40" s="367"/>
      <c r="BZ40" s="367"/>
      <c r="CA40" s="367"/>
      <c r="CB40" s="21"/>
      <c r="CC40" s="20"/>
      <c r="CD40" s="25"/>
      <c r="CE40" s="367"/>
      <c r="CF40" s="367"/>
      <c r="CG40" s="367"/>
      <c r="CH40" s="21"/>
      <c r="CI40" s="20"/>
      <c r="CJ40" s="25"/>
      <c r="CK40" s="367"/>
      <c r="CL40" s="367"/>
      <c r="CM40" s="367"/>
      <c r="CN40" s="21"/>
      <c r="CO40" s="20"/>
      <c r="CP40" s="25"/>
      <c r="CQ40" s="367"/>
      <c r="CR40" s="367"/>
      <c r="CS40" s="367"/>
      <c r="CT40" s="21"/>
      <c r="CU40" s="20"/>
      <c r="CV40" s="25"/>
      <c r="CW40" s="367"/>
      <c r="CX40" s="367"/>
      <c r="CY40" s="367"/>
      <c r="CZ40" s="21"/>
      <c r="DA40" s="20"/>
      <c r="DB40" s="25"/>
      <c r="DC40" s="367"/>
      <c r="DD40" s="367"/>
      <c r="DE40" s="367"/>
      <c r="DF40" s="21"/>
      <c r="DG40" s="20"/>
      <c r="DH40" s="25"/>
      <c r="DI40" s="367"/>
      <c r="DJ40" s="367"/>
      <c r="DK40" s="367"/>
      <c r="DL40" s="21"/>
      <c r="DM40" s="20"/>
      <c r="DN40" s="25"/>
      <c r="DO40" s="367"/>
      <c r="DP40" s="367"/>
      <c r="DQ40" s="367"/>
      <c r="DR40" s="21"/>
      <c r="DS40" s="20"/>
      <c r="DT40" s="25"/>
      <c r="DU40" s="367"/>
      <c r="DV40" s="367"/>
      <c r="DW40" s="21"/>
      <c r="DX40" s="4"/>
      <c r="DY40" s="4"/>
      <c r="DZ40" s="4"/>
      <c r="EA40" s="4"/>
      <c r="EB40" s="4"/>
      <c r="EC40" s="4"/>
      <c r="ED40" s="4"/>
      <c r="EE40" s="4"/>
    </row>
    <row r="41" spans="1:135" s="264" customFormat="1" x14ac:dyDescent="0.25">
      <c r="A41" s="88" t="s">
        <v>19</v>
      </c>
      <c r="B41" s="724"/>
      <c r="C41" s="724"/>
      <c r="D41" s="88"/>
      <c r="E41" s="544">
        <v>-793060.29960000003</v>
      </c>
      <c r="F41" s="724">
        <v>-709661.16260000004</v>
      </c>
      <c r="G41" s="912">
        <v>-660866.26500000001</v>
      </c>
      <c r="H41" s="88"/>
      <c r="I41" s="544">
        <v>-1622282.5415999999</v>
      </c>
      <c r="J41" s="522">
        <v>-1657442.1905999999</v>
      </c>
      <c r="K41" s="522">
        <v>-1638759.5005999999</v>
      </c>
      <c r="L41" s="522">
        <v>-854410.19660000002</v>
      </c>
      <c r="M41" s="525"/>
      <c r="N41" s="88"/>
      <c r="O41" s="491">
        <v>-1513921</v>
      </c>
      <c r="P41" s="522">
        <v>-1494351</v>
      </c>
      <c r="Q41" s="522">
        <v>-1534049</v>
      </c>
      <c r="R41" s="474">
        <v>-1590003</v>
      </c>
      <c r="S41" s="525"/>
      <c r="T41" s="88"/>
      <c r="U41" s="491">
        <v>-1355194</v>
      </c>
      <c r="V41" s="474">
        <v>-1357555</v>
      </c>
      <c r="W41" s="474">
        <v>-1351129</v>
      </c>
      <c r="X41" s="474">
        <v>-1370178</v>
      </c>
      <c r="Y41" s="470"/>
      <c r="Z41" s="242"/>
      <c r="AA41" s="475">
        <v>-1159127</v>
      </c>
      <c r="AB41" s="474">
        <v>-1161078</v>
      </c>
      <c r="AC41" s="474">
        <v>-1434234</v>
      </c>
      <c r="AD41" s="474">
        <v>-1424106</v>
      </c>
      <c r="AE41" s="470"/>
      <c r="AF41" s="367"/>
      <c r="AG41" s="88"/>
      <c r="AH41" s="25">
        <v>-926424</v>
      </c>
      <c r="AI41" s="367">
        <v>-883077</v>
      </c>
      <c r="AJ41" s="367">
        <v>-1038263</v>
      </c>
      <c r="AK41" s="367">
        <v>-1048576</v>
      </c>
      <c r="AL41" s="21"/>
      <c r="AM41" s="88"/>
      <c r="AN41" s="25">
        <v>-838819</v>
      </c>
      <c r="AO41" s="367">
        <v>-845789</v>
      </c>
      <c r="AP41" s="367">
        <v>-831187</v>
      </c>
      <c r="AQ41" s="367">
        <v>-964135</v>
      </c>
      <c r="AR41" s="21"/>
      <c r="AS41" s="367"/>
      <c r="AT41" s="25">
        <v>-1163318</v>
      </c>
      <c r="AU41" s="367">
        <v>-910470</v>
      </c>
      <c r="AV41" s="367">
        <v>-901835</v>
      </c>
      <c r="AW41" s="367">
        <v>-853578</v>
      </c>
      <c r="AX41" s="21"/>
      <c r="AY41" s="88"/>
      <c r="AZ41" s="25">
        <v>-1187629</v>
      </c>
      <c r="BA41" s="367">
        <v>-1195676</v>
      </c>
      <c r="BB41" s="367">
        <v>-1259325</v>
      </c>
      <c r="BC41" s="367">
        <v>-1205380</v>
      </c>
      <c r="BD41" s="21"/>
      <c r="BE41" s="88"/>
      <c r="BF41" s="25">
        <v>-789957</v>
      </c>
      <c r="BG41" s="367">
        <v>-864159</v>
      </c>
      <c r="BH41" s="367">
        <v>-866806</v>
      </c>
      <c r="BI41" s="367">
        <v>-856129</v>
      </c>
      <c r="BJ41" s="21"/>
      <c r="BK41" s="88"/>
      <c r="BL41" s="25">
        <v>-509480</v>
      </c>
      <c r="BM41" s="367">
        <v>-662197</v>
      </c>
      <c r="BN41" s="367">
        <v>-812322</v>
      </c>
      <c r="BO41" s="367">
        <v>-786775</v>
      </c>
      <c r="BP41" s="21"/>
      <c r="BQ41" s="88"/>
      <c r="BR41" s="25">
        <v>-594926</v>
      </c>
      <c r="BS41" s="367">
        <v>-571028</v>
      </c>
      <c r="BT41" s="367">
        <v>-458575</v>
      </c>
      <c r="BU41" s="367">
        <v>-451925</v>
      </c>
      <c r="BV41" s="21"/>
      <c r="BW41" s="20"/>
      <c r="BX41" s="25">
        <v>-407778</v>
      </c>
      <c r="BY41" s="367">
        <v>-395289</v>
      </c>
      <c r="BZ41" s="367">
        <v>-505509</v>
      </c>
      <c r="CA41" s="367">
        <v>-600358</v>
      </c>
      <c r="CB41" s="21"/>
      <c r="CC41" s="20"/>
      <c r="CD41" s="25">
        <v>-484841</v>
      </c>
      <c r="CE41" s="367">
        <v>-482657</v>
      </c>
      <c r="CF41" s="367">
        <v>-402630</v>
      </c>
      <c r="CG41" s="367">
        <v>-404204</v>
      </c>
      <c r="CH41" s="21"/>
      <c r="CI41" s="20"/>
      <c r="CJ41" s="25">
        <v>-465302</v>
      </c>
      <c r="CK41" s="367">
        <v>-487582</v>
      </c>
      <c r="CL41" s="367">
        <v>-465695</v>
      </c>
      <c r="CM41" s="367">
        <v>-487744</v>
      </c>
      <c r="CN41" s="21"/>
      <c r="CO41" s="20"/>
      <c r="CP41" s="25">
        <v>-324143</v>
      </c>
      <c r="CQ41" s="367">
        <v>-318444</v>
      </c>
      <c r="CR41" s="367">
        <v>-451681</v>
      </c>
      <c r="CS41" s="367">
        <v>-377851</v>
      </c>
      <c r="CT41" s="21"/>
      <c r="CU41" s="20"/>
      <c r="CV41" s="25">
        <v>-347380</v>
      </c>
      <c r="CW41" s="367">
        <v>-354973</v>
      </c>
      <c r="CX41" s="367">
        <v>-385945</v>
      </c>
      <c r="CY41" s="367">
        <v>-359687</v>
      </c>
      <c r="CZ41" s="21"/>
      <c r="DA41" s="20"/>
      <c r="DB41" s="25">
        <v>-335446</v>
      </c>
      <c r="DC41" s="367">
        <v>-313715</v>
      </c>
      <c r="DD41" s="367">
        <v>-308446</v>
      </c>
      <c r="DE41" s="367">
        <v>-306461</v>
      </c>
      <c r="DF41" s="21"/>
      <c r="DG41" s="20"/>
      <c r="DH41" s="25">
        <v>-430577</v>
      </c>
      <c r="DI41" s="367">
        <v>-401274</v>
      </c>
      <c r="DJ41" s="367">
        <v>-385274</v>
      </c>
      <c r="DK41" s="367">
        <v>-364251</v>
      </c>
      <c r="DL41" s="21"/>
      <c r="DM41" s="20"/>
      <c r="DN41" s="25">
        <v>-206054</v>
      </c>
      <c r="DO41" s="367">
        <v>-210991</v>
      </c>
      <c r="DP41" s="367">
        <v>-273881</v>
      </c>
      <c r="DQ41" s="367">
        <v>-298183</v>
      </c>
      <c r="DR41" s="21"/>
      <c r="DS41" s="20"/>
      <c r="DT41" s="260">
        <v>-167622</v>
      </c>
      <c r="DU41" s="367">
        <v>-179198</v>
      </c>
      <c r="DV41" s="367">
        <v>-183371</v>
      </c>
      <c r="DW41" s="21"/>
    </row>
    <row r="42" spans="1:135" s="264" customFormat="1" x14ac:dyDescent="0.25">
      <c r="A42" s="259" t="s">
        <v>231</v>
      </c>
      <c r="B42" s="724"/>
      <c r="C42" s="724"/>
      <c r="D42" s="88"/>
      <c r="E42" s="544">
        <v>1860248.49483</v>
      </c>
      <c r="F42" s="724">
        <v>1590432.0830000001</v>
      </c>
      <c r="G42" s="912">
        <v>1561271.703</v>
      </c>
      <c r="H42" s="259"/>
      <c r="I42" s="544">
        <v>1860064.0025113919</v>
      </c>
      <c r="J42" s="522">
        <v>1857036</v>
      </c>
      <c r="K42" s="522">
        <v>1878852.4248299999</v>
      </c>
      <c r="L42" s="522">
        <v>1877316.50183</v>
      </c>
      <c r="M42" s="525"/>
      <c r="N42" s="259"/>
      <c r="O42" s="491">
        <v>1715982</v>
      </c>
      <c r="P42" s="522">
        <v>1722084</v>
      </c>
      <c r="Q42" s="522">
        <v>1776187</v>
      </c>
      <c r="R42" s="474">
        <v>1774290</v>
      </c>
      <c r="S42" s="525"/>
      <c r="T42" s="259"/>
      <c r="U42" s="491">
        <v>1685570</v>
      </c>
      <c r="V42" s="474">
        <v>1767673</v>
      </c>
      <c r="W42" s="474">
        <v>1775776</v>
      </c>
      <c r="X42" s="474">
        <v>1671879</v>
      </c>
      <c r="Y42" s="470"/>
      <c r="Z42" s="242"/>
      <c r="AA42" s="475">
        <v>1300000</v>
      </c>
      <c r="AB42" s="474">
        <v>1285747</v>
      </c>
      <c r="AC42" s="474">
        <v>1810500</v>
      </c>
      <c r="AD42" s="474">
        <v>1824468</v>
      </c>
      <c r="AE42" s="470"/>
      <c r="AF42" s="367"/>
      <c r="AG42" s="259"/>
      <c r="AH42" s="25">
        <v>1605000</v>
      </c>
      <c r="AI42" s="367">
        <v>1000000</v>
      </c>
      <c r="AJ42" s="367">
        <v>1134000</v>
      </c>
      <c r="AK42" s="367">
        <v>1300000</v>
      </c>
      <c r="AL42" s="21"/>
      <c r="AM42" s="259"/>
      <c r="AN42" s="25">
        <v>600000</v>
      </c>
      <c r="AO42" s="367">
        <v>600000</v>
      </c>
      <c r="AP42" s="367">
        <v>600000</v>
      </c>
      <c r="AQ42" s="367">
        <v>907000</v>
      </c>
      <c r="AR42" s="21"/>
      <c r="AS42" s="367"/>
      <c r="AT42" s="25">
        <v>976321</v>
      </c>
      <c r="AU42" s="367">
        <v>890223</v>
      </c>
      <c r="AV42" s="367">
        <v>696700</v>
      </c>
      <c r="AW42" s="367">
        <v>400000</v>
      </c>
      <c r="AX42" s="21"/>
      <c r="AY42" s="259"/>
      <c r="AZ42" s="25">
        <v>945823</v>
      </c>
      <c r="BA42" s="367">
        <v>986614</v>
      </c>
      <c r="BB42" s="367">
        <v>1126517</v>
      </c>
      <c r="BC42" s="367">
        <v>1120419</v>
      </c>
      <c r="BD42" s="21"/>
      <c r="BE42" s="259"/>
      <c r="BF42" s="25">
        <v>559944</v>
      </c>
      <c r="BG42" s="367">
        <v>562431</v>
      </c>
      <c r="BH42" s="367">
        <v>583117</v>
      </c>
      <c r="BI42" s="367">
        <v>598490</v>
      </c>
      <c r="BJ42" s="21"/>
      <c r="BK42" s="259"/>
      <c r="BL42" s="25">
        <v>315847</v>
      </c>
      <c r="BM42" s="367">
        <v>393203</v>
      </c>
      <c r="BN42" s="367">
        <v>729107</v>
      </c>
      <c r="BO42" s="367">
        <v>565352</v>
      </c>
      <c r="BP42" s="21"/>
      <c r="BQ42" s="259"/>
      <c r="BR42" s="25">
        <v>507427</v>
      </c>
      <c r="BS42" s="367">
        <v>506782</v>
      </c>
      <c r="BT42" s="367">
        <v>317137</v>
      </c>
      <c r="BU42" s="367">
        <v>316492</v>
      </c>
      <c r="BV42" s="21"/>
      <c r="BW42" s="20"/>
      <c r="BX42" s="25">
        <v>274820</v>
      </c>
      <c r="BY42" s="367">
        <v>320361</v>
      </c>
      <c r="BZ42" s="367">
        <v>407716</v>
      </c>
      <c r="CA42" s="367">
        <v>488797</v>
      </c>
      <c r="CB42" s="21"/>
      <c r="CC42" s="20"/>
      <c r="CD42" s="25">
        <v>272281</v>
      </c>
      <c r="CE42" s="367">
        <v>293075</v>
      </c>
      <c r="CF42" s="367">
        <v>275657</v>
      </c>
      <c r="CG42" s="367">
        <v>275239</v>
      </c>
      <c r="CH42" s="21"/>
      <c r="CI42" s="20"/>
      <c r="CJ42" s="25">
        <v>296063</v>
      </c>
      <c r="CK42" s="367">
        <v>265612</v>
      </c>
      <c r="CL42" s="367">
        <v>264835</v>
      </c>
      <c r="CM42" s="367">
        <v>269558</v>
      </c>
      <c r="CN42" s="21"/>
      <c r="CO42" s="20"/>
      <c r="CP42" s="25">
        <v>80500</v>
      </c>
      <c r="CQ42" s="367">
        <v>88000</v>
      </c>
      <c r="CR42" s="367">
        <v>292500</v>
      </c>
      <c r="CS42" s="367">
        <v>216250</v>
      </c>
      <c r="CT42" s="21"/>
      <c r="CU42" s="20"/>
      <c r="CV42" s="25">
        <v>146000</v>
      </c>
      <c r="CW42" s="367">
        <v>88200</v>
      </c>
      <c r="CX42" s="367">
        <v>175800</v>
      </c>
      <c r="CY42" s="367">
        <v>96000</v>
      </c>
      <c r="CZ42" s="21"/>
      <c r="DA42" s="20"/>
      <c r="DB42" s="25">
        <v>77500</v>
      </c>
      <c r="DC42" s="367">
        <v>77500</v>
      </c>
      <c r="DD42" s="367">
        <v>77000</v>
      </c>
      <c r="DE42" s="367">
        <v>76500</v>
      </c>
      <c r="DF42" s="21"/>
      <c r="DG42" s="20"/>
      <c r="DH42" s="25">
        <v>194500</v>
      </c>
      <c r="DI42" s="367">
        <v>154000</v>
      </c>
      <c r="DJ42" s="367">
        <v>153500</v>
      </c>
      <c r="DK42" s="367">
        <v>153000</v>
      </c>
      <c r="DL42" s="21"/>
      <c r="DM42" s="20"/>
      <c r="DN42" s="25">
        <v>95300</v>
      </c>
      <c r="DO42" s="367">
        <v>0</v>
      </c>
      <c r="DP42" s="367">
        <v>24000</v>
      </c>
      <c r="DQ42" s="367">
        <v>148000</v>
      </c>
      <c r="DR42" s="21"/>
      <c r="DS42" s="20"/>
      <c r="DT42" s="25">
        <v>50000</v>
      </c>
      <c r="DU42" s="367">
        <v>69500</v>
      </c>
      <c r="DV42" s="367">
        <v>85000</v>
      </c>
      <c r="DW42" s="21"/>
    </row>
    <row r="43" spans="1:135" s="264" customFormat="1" ht="17.25" x14ac:dyDescent="0.4">
      <c r="A43" s="259" t="s">
        <v>21</v>
      </c>
      <c r="B43" s="725"/>
      <c r="C43" s="725"/>
      <c r="D43" s="88"/>
      <c r="E43" s="545">
        <v>86072.861215473153</v>
      </c>
      <c r="F43" s="725">
        <f>82856.7040454731+5460</f>
        <v>88316.704045473103</v>
      </c>
      <c r="G43" s="548">
        <f>95236.953-12483-5</f>
        <v>82748.952999999994</v>
      </c>
      <c r="H43" s="259"/>
      <c r="I43" s="545">
        <v>92923.539088607999</v>
      </c>
      <c r="J43" s="523">
        <v>91139.190599999856</v>
      </c>
      <c r="K43" s="523">
        <v>126721.07577</v>
      </c>
      <c r="L43" s="523">
        <v>94317.694769999944</v>
      </c>
      <c r="M43" s="548"/>
      <c r="N43" s="259"/>
      <c r="O43" s="492">
        <v>80495</v>
      </c>
      <c r="P43" s="523">
        <v>71691</v>
      </c>
      <c r="Q43" s="523">
        <v>81239</v>
      </c>
      <c r="R43" s="371">
        <v>85702</v>
      </c>
      <c r="S43" s="548"/>
      <c r="T43" s="259"/>
      <c r="U43" s="492">
        <v>54588</v>
      </c>
      <c r="V43" s="371">
        <v>45034</v>
      </c>
      <c r="W43" s="371">
        <v>65362</v>
      </c>
      <c r="X43" s="371">
        <v>70020</v>
      </c>
      <c r="Y43" s="33"/>
      <c r="Z43" s="242"/>
      <c r="AA43" s="31">
        <v>49971</v>
      </c>
      <c r="AB43" s="371">
        <v>51076</v>
      </c>
      <c r="AC43" s="371">
        <v>36047</v>
      </c>
      <c r="AD43" s="371">
        <v>51852</v>
      </c>
      <c r="AE43" s="263"/>
      <c r="AF43" s="395"/>
      <c r="AG43" s="259"/>
      <c r="AH43" s="262">
        <v>8286</v>
      </c>
      <c r="AI43" s="395">
        <v>10952</v>
      </c>
      <c r="AJ43" s="395">
        <v>32569</v>
      </c>
      <c r="AK43" s="395">
        <v>33464</v>
      </c>
      <c r="AL43" s="263"/>
      <c r="AM43" s="259"/>
      <c r="AN43" s="262">
        <v>10077</v>
      </c>
      <c r="AO43" s="395">
        <v>-1765</v>
      </c>
      <c r="AP43" s="395">
        <v>15806</v>
      </c>
      <c r="AQ43" s="395">
        <v>8303</v>
      </c>
      <c r="AR43" s="263"/>
      <c r="AS43" s="395"/>
      <c r="AT43" s="262">
        <v>3648</v>
      </c>
      <c r="AU43" s="395">
        <v>-2609</v>
      </c>
      <c r="AV43" s="395">
        <v>8578</v>
      </c>
      <c r="AW43" s="395">
        <v>5402</v>
      </c>
      <c r="AX43" s="263"/>
      <c r="AY43" s="259"/>
      <c r="AZ43" s="262">
        <v>-188</v>
      </c>
      <c r="BA43" s="395">
        <v>-6692</v>
      </c>
      <c r="BB43" s="395">
        <v>3611</v>
      </c>
      <c r="BC43" s="395">
        <v>-5197</v>
      </c>
      <c r="BD43" s="263"/>
      <c r="BE43" s="259"/>
      <c r="BF43" s="262">
        <v>2618</v>
      </c>
      <c r="BG43" s="395">
        <v>6844</v>
      </c>
      <c r="BH43" s="395">
        <v>9008</v>
      </c>
      <c r="BI43" s="395">
        <v>2779</v>
      </c>
      <c r="BJ43" s="263"/>
      <c r="BK43" s="259"/>
      <c r="BL43" s="262">
        <v>19263</v>
      </c>
      <c r="BM43" s="395">
        <v>27034</v>
      </c>
      <c r="BN43" s="395">
        <v>22385</v>
      </c>
      <c r="BO43" s="395">
        <v>27831</v>
      </c>
      <c r="BP43" s="263"/>
      <c r="BQ43" s="265"/>
      <c r="BR43" s="262">
        <v>21410</v>
      </c>
      <c r="BS43" s="395">
        <v>18730</v>
      </c>
      <c r="BT43" s="395">
        <v>47079</v>
      </c>
      <c r="BU43" s="395">
        <v>22710</v>
      </c>
      <c r="BV43" s="263"/>
      <c r="BW43" s="261"/>
      <c r="BX43" s="262">
        <v>17701</v>
      </c>
      <c r="BY43" s="395">
        <v>15421</v>
      </c>
      <c r="BZ43" s="395">
        <v>15597</v>
      </c>
      <c r="CA43" s="395">
        <v>20442</v>
      </c>
      <c r="CB43" s="263"/>
      <c r="CC43" s="261"/>
      <c r="CD43" s="262">
        <v>71270</v>
      </c>
      <c r="CE43" s="395">
        <v>76957</v>
      </c>
      <c r="CF43" s="395">
        <v>17285</v>
      </c>
      <c r="CG43" s="395">
        <v>19813</v>
      </c>
      <c r="CH43" s="263"/>
      <c r="CI43" s="261"/>
      <c r="CJ43" s="262">
        <v>42748</v>
      </c>
      <c r="CK43" s="395">
        <v>47516</v>
      </c>
      <c r="CL43" s="395">
        <v>56187</v>
      </c>
      <c r="CM43" s="395">
        <v>64001</v>
      </c>
      <c r="CN43" s="263"/>
      <c r="CO43" s="261"/>
      <c r="CP43" s="262">
        <v>82313</v>
      </c>
      <c r="CQ43" s="395">
        <v>69521</v>
      </c>
      <c r="CR43" s="395">
        <v>64482</v>
      </c>
      <c r="CS43" s="395">
        <v>59648</v>
      </c>
      <c r="CT43" s="263"/>
      <c r="CU43" s="261"/>
      <c r="CV43" s="262">
        <v>46168</v>
      </c>
      <c r="CW43" s="395">
        <v>52653</v>
      </c>
      <c r="CX43" s="395">
        <v>52219</v>
      </c>
      <c r="CY43" s="395">
        <v>62970</v>
      </c>
      <c r="CZ43" s="263"/>
      <c r="DA43" s="261"/>
      <c r="DB43" s="262">
        <v>32297</v>
      </c>
      <c r="DC43" s="395">
        <v>24863</v>
      </c>
      <c r="DD43" s="395">
        <v>24098</v>
      </c>
      <c r="DE43" s="395">
        <v>30003</v>
      </c>
      <c r="DF43" s="263"/>
      <c r="DG43" s="261"/>
      <c r="DH43" s="262">
        <v>67117</v>
      </c>
      <c r="DI43" s="395">
        <v>66743</v>
      </c>
      <c r="DJ43" s="395">
        <v>51288</v>
      </c>
      <c r="DK43" s="395">
        <v>58707</v>
      </c>
      <c r="DL43" s="263"/>
      <c r="DM43" s="261"/>
      <c r="DN43" s="262">
        <v>45383</v>
      </c>
      <c r="DO43" s="395">
        <v>49814</v>
      </c>
      <c r="DP43" s="395">
        <v>52611</v>
      </c>
      <c r="DQ43" s="395">
        <v>49242</v>
      </c>
      <c r="DR43" s="263"/>
      <c r="DS43" s="261"/>
      <c r="DT43" s="262">
        <v>36274</v>
      </c>
      <c r="DU43" s="395">
        <v>41279</v>
      </c>
      <c r="DV43" s="395">
        <v>55206</v>
      </c>
      <c r="DW43" s="263"/>
    </row>
    <row r="44" spans="1:135" s="14" customFormat="1" collapsed="1" x14ac:dyDescent="0.25">
      <c r="A44" s="12" t="s">
        <v>22</v>
      </c>
      <c r="B44" s="722"/>
      <c r="C44" s="722"/>
      <c r="D44" s="217"/>
      <c r="E44" s="546">
        <v>1153261.0564454731</v>
      </c>
      <c r="F44" s="722">
        <f>963627.624445473+5460</f>
        <v>969087.62444547296</v>
      </c>
      <c r="G44" s="911">
        <f>SUM(G41:G43)</f>
        <v>983154.39099999995</v>
      </c>
      <c r="H44" s="12"/>
      <c r="I44" s="546">
        <v>330705</v>
      </c>
      <c r="J44" s="459">
        <v>290733</v>
      </c>
      <c r="K44" s="459">
        <v>366814</v>
      </c>
      <c r="L44" s="459">
        <v>1117224</v>
      </c>
      <c r="M44" s="547"/>
      <c r="N44" s="12"/>
      <c r="O44" s="490">
        <v>282556</v>
      </c>
      <c r="P44" s="459">
        <v>299424</v>
      </c>
      <c r="Q44" s="459">
        <v>323377</v>
      </c>
      <c r="R44" s="367">
        <v>269989</v>
      </c>
      <c r="S44" s="547"/>
      <c r="T44" s="12"/>
      <c r="U44" s="490">
        <v>384964</v>
      </c>
      <c r="V44" s="367">
        <v>455152</v>
      </c>
      <c r="W44" s="367">
        <v>490009</v>
      </c>
      <c r="X44" s="367">
        <v>371721</v>
      </c>
      <c r="Y44" s="21"/>
      <c r="Z44" s="242"/>
      <c r="AA44" s="25">
        <v>190844</v>
      </c>
      <c r="AB44" s="367">
        <v>175745</v>
      </c>
      <c r="AC44" s="367">
        <v>412313</v>
      </c>
      <c r="AD44" s="367">
        <v>452214</v>
      </c>
      <c r="AE44" s="21"/>
      <c r="AF44" s="367"/>
      <c r="AG44" s="12"/>
      <c r="AH44" s="25">
        <v>686862</v>
      </c>
      <c r="AI44" s="367">
        <v>127875</v>
      </c>
      <c r="AJ44" s="367">
        <v>128306</v>
      </c>
      <c r="AK44" s="367">
        <v>284888</v>
      </c>
      <c r="AL44" s="21"/>
      <c r="AM44" s="12"/>
      <c r="AN44" s="25">
        <v>-228742</v>
      </c>
      <c r="AO44" s="367">
        <v>-247554</v>
      </c>
      <c r="AP44" s="367">
        <v>-215381</v>
      </c>
      <c r="AQ44" s="367">
        <v>-48832</v>
      </c>
      <c r="AR44" s="21"/>
      <c r="AS44" s="367"/>
      <c r="AT44" s="25">
        <v>-183349</v>
      </c>
      <c r="AU44" s="367">
        <v>-22856</v>
      </c>
      <c r="AV44" s="367">
        <v>-196557</v>
      </c>
      <c r="AW44" s="367">
        <v>-448176</v>
      </c>
      <c r="AX44" s="21"/>
      <c r="AY44" s="12"/>
      <c r="AZ44" s="25">
        <v>-241994</v>
      </c>
      <c r="BA44" s="367">
        <v>-215754</v>
      </c>
      <c r="BB44" s="367">
        <v>-129197</v>
      </c>
      <c r="BC44" s="367">
        <v>-90158</v>
      </c>
      <c r="BD44" s="21"/>
      <c r="BE44" s="12"/>
      <c r="BF44" s="25">
        <v>-227395</v>
      </c>
      <c r="BG44" s="367">
        <v>-294884</v>
      </c>
      <c r="BH44" s="367">
        <v>-274681</v>
      </c>
      <c r="BI44" s="367">
        <v>-254860</v>
      </c>
      <c r="BJ44" s="21"/>
      <c r="BK44" s="12"/>
      <c r="BL44" s="25">
        <v>-174370</v>
      </c>
      <c r="BM44" s="367">
        <v>-241960</v>
      </c>
      <c r="BN44" s="367">
        <v>-60830</v>
      </c>
      <c r="BO44" s="367">
        <v>-193592</v>
      </c>
      <c r="BP44" s="21"/>
      <c r="BQ44" s="12"/>
      <c r="BR44" s="25">
        <v>-66089</v>
      </c>
      <c r="BS44" s="367">
        <v>-45516</v>
      </c>
      <c r="BT44" s="367">
        <v>-94359</v>
      </c>
      <c r="BU44" s="367">
        <v>-112723</v>
      </c>
      <c r="BV44" s="21"/>
      <c r="BW44" s="20"/>
      <c r="BX44" s="25">
        <v>-115257</v>
      </c>
      <c r="BY44" s="367">
        <v>-59507</v>
      </c>
      <c r="BZ44" s="367">
        <v>-82196</v>
      </c>
      <c r="CA44" s="367">
        <v>-91119</v>
      </c>
      <c r="CB44" s="21"/>
      <c r="CC44" s="20"/>
      <c r="CD44" s="25">
        <v>-141290</v>
      </c>
      <c r="CE44" s="367">
        <v>-112625</v>
      </c>
      <c r="CF44" s="367">
        <v>-109688</v>
      </c>
      <c r="CG44" s="367">
        <v>-109152</v>
      </c>
      <c r="CH44" s="21"/>
      <c r="CI44" s="20"/>
      <c r="CJ44" s="25">
        <v>-126491</v>
      </c>
      <c r="CK44" s="367">
        <v>-174454</v>
      </c>
      <c r="CL44" s="367">
        <v>-144673</v>
      </c>
      <c r="CM44" s="367">
        <v>-154185</v>
      </c>
      <c r="CN44" s="21"/>
      <c r="CO44" s="20"/>
      <c r="CP44" s="25">
        <v>-161330</v>
      </c>
      <c r="CQ44" s="367">
        <v>-160923</v>
      </c>
      <c r="CR44" s="367">
        <v>-94699</v>
      </c>
      <c r="CS44" s="367">
        <v>-101953</v>
      </c>
      <c r="CT44" s="21"/>
      <c r="CU44" s="20"/>
      <c r="CV44" s="25">
        <v>-155212</v>
      </c>
      <c r="CW44" s="367">
        <v>-214120</v>
      </c>
      <c r="CX44" s="367">
        <v>-157926</v>
      </c>
      <c r="CY44" s="367">
        <v>-200717</v>
      </c>
      <c r="CZ44" s="21"/>
      <c r="DA44" s="20"/>
      <c r="DB44" s="25">
        <v>-225649</v>
      </c>
      <c r="DC44" s="367">
        <v>-211352</v>
      </c>
      <c r="DD44" s="367">
        <v>-207348</v>
      </c>
      <c r="DE44" s="367">
        <v>-199958</v>
      </c>
      <c r="DF44" s="21"/>
      <c r="DG44" s="20"/>
      <c r="DH44" s="25">
        <v>-168960</v>
      </c>
      <c r="DI44" s="367">
        <v>-180531</v>
      </c>
      <c r="DJ44" s="367">
        <v>-180486</v>
      </c>
      <c r="DK44" s="367">
        <v>-152544</v>
      </c>
      <c r="DL44" s="21"/>
      <c r="DM44" s="20"/>
      <c r="DN44" s="25">
        <v>-65371</v>
      </c>
      <c r="DO44" s="367">
        <v>-161177</v>
      </c>
      <c r="DP44" s="367">
        <v>-197270</v>
      </c>
      <c r="DQ44" s="367">
        <v>-100941</v>
      </c>
      <c r="DR44" s="21"/>
      <c r="DS44" s="20"/>
      <c r="DT44" s="25">
        <v>-81348</v>
      </c>
      <c r="DU44" s="367">
        <v>-68419</v>
      </c>
      <c r="DV44" s="367">
        <v>-43165</v>
      </c>
      <c r="DW44" s="21"/>
    </row>
    <row r="45" spans="1:135" s="14" customFormat="1" x14ac:dyDescent="0.25">
      <c r="A45" s="12"/>
      <c r="B45" s="722"/>
      <c r="C45" s="722"/>
      <c r="D45" s="88"/>
      <c r="E45" s="546"/>
      <c r="F45" s="722"/>
      <c r="G45" s="911"/>
      <c r="H45" s="12"/>
      <c r="I45" s="490"/>
      <c r="J45" s="459"/>
      <c r="K45" s="459"/>
      <c r="L45" s="367"/>
      <c r="M45" s="547"/>
      <c r="N45" s="12"/>
      <c r="O45" s="490"/>
      <c r="P45" s="459"/>
      <c r="Q45" s="459"/>
      <c r="R45" s="367"/>
      <c r="S45" s="547"/>
      <c r="T45" s="12"/>
      <c r="U45" s="490"/>
      <c r="V45" s="367"/>
      <c r="W45" s="367"/>
      <c r="X45" s="367"/>
      <c r="Y45" s="21"/>
      <c r="Z45" s="242"/>
      <c r="AA45" s="25"/>
      <c r="AB45" s="367"/>
      <c r="AC45" s="367"/>
      <c r="AD45" s="367"/>
      <c r="AE45" s="21"/>
      <c r="AF45" s="367"/>
      <c r="AG45" s="12"/>
      <c r="AH45" s="25"/>
      <c r="AI45" s="367"/>
      <c r="AJ45" s="367"/>
      <c r="AK45" s="367"/>
      <c r="AL45" s="21"/>
      <c r="AM45" s="12"/>
      <c r="AN45" s="25"/>
      <c r="AO45" s="367"/>
      <c r="AP45" s="367"/>
      <c r="AQ45" s="367"/>
      <c r="AR45" s="21"/>
      <c r="AS45" s="367"/>
      <c r="AT45" s="25"/>
      <c r="AU45" s="367"/>
      <c r="AV45" s="367"/>
      <c r="AW45" s="367"/>
      <c r="AX45" s="21"/>
      <c r="AY45" s="12"/>
      <c r="AZ45" s="25"/>
      <c r="BA45" s="367"/>
      <c r="BB45" s="367"/>
      <c r="BC45" s="367"/>
      <c r="BD45" s="21"/>
      <c r="BE45" s="12"/>
      <c r="BF45" s="25"/>
      <c r="BG45" s="367"/>
      <c r="BH45" s="367"/>
      <c r="BI45" s="367"/>
      <c r="BJ45" s="21"/>
      <c r="BK45" s="12"/>
      <c r="BL45" s="25"/>
      <c r="BM45" s="367"/>
      <c r="BN45" s="367"/>
      <c r="BO45" s="367"/>
      <c r="BP45" s="21"/>
      <c r="BQ45" s="12"/>
      <c r="BR45" s="25"/>
      <c r="BS45" s="367"/>
      <c r="BT45" s="367"/>
      <c r="BU45" s="367"/>
      <c r="BV45" s="21"/>
      <c r="BW45" s="20"/>
      <c r="BX45" s="25"/>
      <c r="BY45" s="367"/>
      <c r="BZ45" s="367"/>
      <c r="CA45" s="367"/>
      <c r="CB45" s="21"/>
      <c r="CC45" s="20"/>
      <c r="CD45" s="25"/>
      <c r="CE45" s="367"/>
      <c r="CF45" s="367"/>
      <c r="CG45" s="367"/>
      <c r="CH45" s="21"/>
      <c r="CI45" s="20"/>
      <c r="CJ45" s="25"/>
      <c r="CK45" s="367"/>
      <c r="CL45" s="367"/>
      <c r="CM45" s="367"/>
      <c r="CN45" s="21"/>
      <c r="CO45" s="20"/>
      <c r="CP45" s="25"/>
      <c r="CQ45" s="367"/>
      <c r="CR45" s="367"/>
      <c r="CS45" s="367"/>
      <c r="CT45" s="21"/>
      <c r="CU45" s="20"/>
      <c r="CV45" s="25"/>
      <c r="CW45" s="369"/>
      <c r="CX45" s="369"/>
      <c r="CY45" s="369"/>
      <c r="CZ45" s="21"/>
      <c r="DA45" s="20"/>
      <c r="DB45" s="27"/>
      <c r="DC45" s="369"/>
      <c r="DD45" s="369"/>
      <c r="DE45" s="369"/>
      <c r="DF45" s="21"/>
      <c r="DG45" s="20"/>
      <c r="DH45" s="27"/>
      <c r="DI45" s="367"/>
      <c r="DJ45" s="369"/>
      <c r="DK45" s="369"/>
      <c r="DL45" s="21"/>
      <c r="DM45" s="20"/>
      <c r="DN45" s="25"/>
      <c r="DO45" s="369"/>
      <c r="DP45" s="369"/>
      <c r="DQ45" s="369"/>
      <c r="DR45" s="21"/>
      <c r="DS45" s="20"/>
      <c r="DT45" s="27"/>
      <c r="DU45" s="369"/>
      <c r="DV45" s="367"/>
      <c r="DW45" s="21"/>
    </row>
    <row r="46" spans="1:135" s="14" customFormat="1" x14ac:dyDescent="0.25">
      <c r="A46" s="12" t="s">
        <v>15</v>
      </c>
      <c r="B46" s="722"/>
      <c r="C46" s="722"/>
      <c r="D46" s="88"/>
      <c r="E46" s="546">
        <v>129691.155393304</v>
      </c>
      <c r="F46" s="722">
        <v>134609.64614080402</v>
      </c>
      <c r="G46" s="911">
        <v>142068.14199999999</v>
      </c>
      <c r="H46" s="12"/>
      <c r="I46" s="490">
        <v>-167091</v>
      </c>
      <c r="J46" s="459">
        <v>-191150</v>
      </c>
      <c r="K46" s="459">
        <v>-200851</v>
      </c>
      <c r="L46" s="367">
        <v>131639</v>
      </c>
      <c r="M46" s="547"/>
      <c r="N46" s="12"/>
      <c r="O46" s="490">
        <v>-59447</v>
      </c>
      <c r="P46" s="459">
        <v>-85980</v>
      </c>
      <c r="Q46" s="459">
        <v>-112223</v>
      </c>
      <c r="R46" s="367">
        <v>-148046</v>
      </c>
      <c r="S46" s="547"/>
      <c r="T46" s="12"/>
      <c r="U46" s="490">
        <v>39124</v>
      </c>
      <c r="V46" s="367">
        <v>31150</v>
      </c>
      <c r="W46" s="367">
        <v>10699</v>
      </c>
      <c r="X46" s="367">
        <v>-73235</v>
      </c>
      <c r="Y46" s="21"/>
      <c r="Z46" s="242"/>
      <c r="AA46" s="25">
        <v>43669</v>
      </c>
      <c r="AB46" s="367">
        <v>39989</v>
      </c>
      <c r="AC46" s="367">
        <v>71103</v>
      </c>
      <c r="AD46" s="367">
        <v>51360</v>
      </c>
      <c r="AE46" s="21"/>
      <c r="AF46" s="367"/>
      <c r="AG46" s="12"/>
      <c r="AH46" s="25">
        <v>125967</v>
      </c>
      <c r="AI46" s="367">
        <v>131136</v>
      </c>
      <c r="AJ46" s="367">
        <v>158816</v>
      </c>
      <c r="AK46" s="367">
        <v>172714</v>
      </c>
      <c r="AL46" s="21"/>
      <c r="AM46" s="12"/>
      <c r="AN46" s="25">
        <v>53808</v>
      </c>
      <c r="AO46" s="367">
        <v>67816</v>
      </c>
      <c r="AP46" s="367">
        <v>70794</v>
      </c>
      <c r="AQ46" s="367">
        <v>118301</v>
      </c>
      <c r="AR46" s="21"/>
      <c r="AS46" s="367"/>
      <c r="AT46" s="25">
        <v>52187</v>
      </c>
      <c r="AU46" s="367">
        <v>45977</v>
      </c>
      <c r="AV46" s="367">
        <v>47445</v>
      </c>
      <c r="AW46" s="367">
        <v>50548</v>
      </c>
      <c r="AX46" s="21"/>
      <c r="AY46" s="12"/>
      <c r="AZ46" s="25">
        <v>49670</v>
      </c>
      <c r="BA46" s="367">
        <v>53740</v>
      </c>
      <c r="BB46" s="367">
        <v>57709</v>
      </c>
      <c r="BC46" s="367">
        <v>59970</v>
      </c>
      <c r="BD46" s="21"/>
      <c r="BE46" s="12"/>
      <c r="BF46" s="25">
        <v>40111</v>
      </c>
      <c r="BG46" s="367">
        <v>43965</v>
      </c>
      <c r="BH46" s="367">
        <v>47626</v>
      </c>
      <c r="BI46" s="367">
        <v>52791</v>
      </c>
      <c r="BJ46" s="21"/>
      <c r="BK46" s="12"/>
      <c r="BL46" s="25">
        <v>47931</v>
      </c>
      <c r="BM46" s="367">
        <v>29828</v>
      </c>
      <c r="BN46" s="367">
        <v>36227</v>
      </c>
      <c r="BO46" s="367">
        <v>38139</v>
      </c>
      <c r="BP46" s="21"/>
      <c r="BQ46" s="12"/>
      <c r="BR46" s="25">
        <v>41538</v>
      </c>
      <c r="BS46" s="367">
        <v>45019</v>
      </c>
      <c r="BT46" s="367">
        <v>36624</v>
      </c>
      <c r="BU46" s="367">
        <v>47135</v>
      </c>
      <c r="BV46" s="21"/>
      <c r="BW46" s="20"/>
      <c r="BX46" s="25">
        <v>101686</v>
      </c>
      <c r="BY46" s="367">
        <v>110880</v>
      </c>
      <c r="BZ46" s="367">
        <v>38177</v>
      </c>
      <c r="CA46" s="367">
        <v>40903</v>
      </c>
      <c r="CB46" s="21"/>
      <c r="CC46" s="20"/>
      <c r="CD46" s="25">
        <v>41827</v>
      </c>
      <c r="CE46" s="367">
        <v>45349</v>
      </c>
      <c r="CF46" s="367">
        <v>92948</v>
      </c>
      <c r="CG46" s="367">
        <v>95550</v>
      </c>
      <c r="CH46" s="21"/>
      <c r="CI46" s="20"/>
      <c r="CJ46" s="25">
        <v>57513</v>
      </c>
      <c r="CK46" s="367">
        <v>52677</v>
      </c>
      <c r="CL46" s="367">
        <v>54897</v>
      </c>
      <c r="CM46" s="367">
        <v>41584</v>
      </c>
      <c r="CN46" s="21"/>
      <c r="CO46" s="20"/>
      <c r="CP46" s="25">
        <v>89714</v>
      </c>
      <c r="CQ46" s="367">
        <v>92541</v>
      </c>
      <c r="CR46" s="367">
        <v>151989</v>
      </c>
      <c r="CS46" s="367">
        <v>98969</v>
      </c>
      <c r="CT46" s="21"/>
      <c r="CU46" s="20"/>
      <c r="CV46" s="25">
        <v>82685</v>
      </c>
      <c r="CW46" s="367">
        <v>84122</v>
      </c>
      <c r="CX46" s="367">
        <v>92897</v>
      </c>
      <c r="CY46" s="367">
        <v>87840</v>
      </c>
      <c r="CZ46" s="21"/>
      <c r="DA46" s="20"/>
      <c r="DB46" s="25">
        <v>65098</v>
      </c>
      <c r="DC46" s="367">
        <v>69691</v>
      </c>
      <c r="DD46" s="367">
        <v>68525</v>
      </c>
      <c r="DE46" s="367">
        <v>70905</v>
      </c>
      <c r="DF46" s="21"/>
      <c r="DG46" s="20"/>
      <c r="DH46" s="25">
        <v>83644</v>
      </c>
      <c r="DI46" s="367">
        <v>79207</v>
      </c>
      <c r="DJ46" s="367">
        <v>77510</v>
      </c>
      <c r="DK46" s="367">
        <v>79431</v>
      </c>
      <c r="DL46" s="21"/>
      <c r="DM46" s="20"/>
      <c r="DN46" s="25">
        <v>24860</v>
      </c>
      <c r="DO46" s="367">
        <v>27883</v>
      </c>
      <c r="DP46" s="367">
        <v>30393</v>
      </c>
      <c r="DQ46" s="367">
        <v>27726</v>
      </c>
      <c r="DR46" s="21"/>
      <c r="DS46" s="20"/>
      <c r="DT46" s="25">
        <v>14523</v>
      </c>
      <c r="DU46" s="367">
        <v>25956</v>
      </c>
      <c r="DV46" s="367">
        <v>27131</v>
      </c>
      <c r="DW46" s="21"/>
    </row>
    <row r="47" spans="1:135" s="14" customFormat="1" x14ac:dyDescent="0.25">
      <c r="A47" s="12"/>
      <c r="B47" s="459"/>
      <c r="C47" s="459"/>
      <c r="D47" s="76"/>
      <c r="E47" s="594"/>
      <c r="F47" s="459"/>
      <c r="G47" s="547"/>
      <c r="H47" s="12"/>
      <c r="I47" s="25"/>
      <c r="J47" s="459"/>
      <c r="K47" s="459"/>
      <c r="L47" s="367"/>
      <c r="M47" s="547"/>
      <c r="N47" s="12"/>
      <c r="O47" s="25"/>
      <c r="P47" s="459"/>
      <c r="Q47" s="459"/>
      <c r="R47" s="367"/>
      <c r="S47" s="547"/>
      <c r="T47" s="12"/>
      <c r="U47" s="25"/>
      <c r="V47" s="367"/>
      <c r="W47" s="367"/>
      <c r="X47" s="367"/>
      <c r="Y47" s="21"/>
      <c r="Z47" s="242"/>
      <c r="AA47" s="25"/>
      <c r="AB47" s="367"/>
      <c r="AC47" s="367"/>
      <c r="AD47" s="367"/>
      <c r="AE47" s="21"/>
      <c r="AF47" s="367"/>
      <c r="AG47" s="12"/>
      <c r="AH47" s="25"/>
      <c r="AI47" s="367"/>
      <c r="AJ47" s="367"/>
      <c r="AK47" s="367"/>
      <c r="AL47" s="21"/>
      <c r="AM47" s="12"/>
      <c r="AN47" s="25"/>
      <c r="AO47" s="367"/>
      <c r="AP47" s="367"/>
      <c r="AQ47" s="367"/>
      <c r="AR47" s="21"/>
      <c r="AS47" s="367"/>
      <c r="AT47" s="25"/>
      <c r="AU47" s="367"/>
      <c r="AV47" s="367"/>
      <c r="AW47" s="367"/>
      <c r="AX47" s="21"/>
      <c r="AY47" s="12"/>
      <c r="AZ47" s="25"/>
      <c r="BA47" s="367"/>
      <c r="BB47" s="367"/>
      <c r="BC47" s="367"/>
      <c r="BD47" s="21"/>
      <c r="BE47" s="12"/>
      <c r="BF47" s="25"/>
      <c r="BG47" s="367"/>
      <c r="BH47" s="367"/>
      <c r="BI47" s="367"/>
      <c r="BJ47" s="21"/>
      <c r="BK47" s="12"/>
      <c r="BL47" s="25"/>
      <c r="BM47" s="367"/>
      <c r="BN47" s="367"/>
      <c r="BO47" s="367"/>
      <c r="BP47" s="21"/>
      <c r="BQ47" s="12"/>
      <c r="BR47" s="25"/>
      <c r="BS47" s="367"/>
      <c r="BT47" s="367"/>
      <c r="BU47" s="367"/>
      <c r="BV47" s="21"/>
      <c r="BW47" s="20"/>
      <c r="BX47" s="25"/>
      <c r="BY47" s="367"/>
      <c r="BZ47" s="367"/>
      <c r="CA47" s="367"/>
      <c r="CB47" s="21"/>
      <c r="CC47" s="20"/>
      <c r="CD47" s="25"/>
      <c r="CE47" s="367"/>
      <c r="CF47" s="367"/>
      <c r="CG47" s="367"/>
      <c r="CH47" s="21"/>
      <c r="CI47" s="20"/>
      <c r="CJ47" s="25"/>
      <c r="CK47" s="367"/>
      <c r="CL47" s="367"/>
      <c r="CM47" s="367"/>
      <c r="CN47" s="21"/>
      <c r="CO47" s="20"/>
      <c r="CP47" s="25"/>
      <c r="CQ47" s="367"/>
      <c r="CR47" s="367"/>
      <c r="CS47" s="367"/>
      <c r="CT47" s="21"/>
      <c r="CU47" s="20"/>
      <c r="CV47" s="25"/>
      <c r="CW47" s="367"/>
      <c r="CX47" s="367"/>
      <c r="CY47" s="367"/>
      <c r="CZ47" s="21"/>
      <c r="DA47" s="20"/>
      <c r="DB47" s="25"/>
      <c r="DC47" s="367"/>
      <c r="DD47" s="367"/>
      <c r="DE47" s="367"/>
      <c r="DF47" s="21"/>
      <c r="DG47" s="20"/>
      <c r="DH47" s="25"/>
      <c r="DI47" s="367"/>
      <c r="DJ47" s="367"/>
      <c r="DK47" s="367"/>
      <c r="DL47" s="21"/>
      <c r="DM47" s="20"/>
      <c r="DN47" s="25"/>
      <c r="DO47" s="367"/>
      <c r="DP47" s="367"/>
      <c r="DQ47" s="367"/>
      <c r="DR47" s="21"/>
      <c r="DS47" s="20"/>
      <c r="DT47" s="25"/>
      <c r="DU47" s="367"/>
      <c r="DV47" s="367"/>
      <c r="DW47" s="21"/>
    </row>
    <row r="48" spans="1:135" s="14" customFormat="1" x14ac:dyDescent="0.25">
      <c r="A48" s="12" t="s">
        <v>29</v>
      </c>
      <c r="B48" s="560"/>
      <c r="C48" s="560"/>
      <c r="D48" s="114"/>
      <c r="E48" s="612">
        <v>-1134777.6496433038</v>
      </c>
      <c r="F48" s="560">
        <v>-1021047.5813808038</v>
      </c>
      <c r="G48" s="564">
        <f>-1039958.307+5</f>
        <v>-1039953.307</v>
      </c>
      <c r="H48" s="12"/>
      <c r="I48" s="612">
        <v>-59854</v>
      </c>
      <c r="J48" s="459">
        <v>-79939</v>
      </c>
      <c r="K48" s="459">
        <v>-157819</v>
      </c>
      <c r="L48" s="367">
        <v>-1088197</v>
      </c>
      <c r="M48" s="547"/>
      <c r="N48" s="12"/>
      <c r="O48" s="25">
        <v>-517326</v>
      </c>
      <c r="P48" s="459">
        <v>-546517</v>
      </c>
      <c r="Q48" s="459">
        <v>-572466</v>
      </c>
      <c r="R48" s="367">
        <v>-515358</v>
      </c>
      <c r="S48" s="547"/>
      <c r="T48" s="12"/>
      <c r="U48" s="25">
        <v>-606258</v>
      </c>
      <c r="V48" s="367">
        <v>-676122</v>
      </c>
      <c r="W48" s="367">
        <v>-721297</v>
      </c>
      <c r="X48" s="367">
        <v>-160027</v>
      </c>
      <c r="Y48" s="21"/>
      <c r="Z48" s="242"/>
      <c r="AA48" s="25">
        <v>-208638</v>
      </c>
      <c r="AB48" s="367">
        <v>-202495</v>
      </c>
      <c r="AC48" s="367">
        <v>-611687</v>
      </c>
      <c r="AD48" s="367">
        <v>-650600</v>
      </c>
      <c r="AE48" s="21"/>
      <c r="AF48" s="367"/>
      <c r="AG48" s="12"/>
      <c r="AH48" s="25">
        <v>-147799</v>
      </c>
      <c r="AI48" s="367">
        <v>-204043</v>
      </c>
      <c r="AJ48" s="367">
        <v>-269283</v>
      </c>
      <c r="AK48" s="367">
        <v>-254545</v>
      </c>
      <c r="AL48" s="21"/>
      <c r="AM48" s="12"/>
      <c r="AN48" s="25">
        <v>421836</v>
      </c>
      <c r="AO48" s="367">
        <v>311370</v>
      </c>
      <c r="AP48" s="367">
        <v>271944</v>
      </c>
      <c r="AQ48" s="367">
        <v>-61230</v>
      </c>
      <c r="AR48" s="21"/>
      <c r="AS48" s="367"/>
      <c r="AT48" s="25">
        <v>182938</v>
      </c>
      <c r="AU48" s="367">
        <v>480942</v>
      </c>
      <c r="AV48" s="367">
        <v>399646</v>
      </c>
      <c r="AW48" s="367">
        <v>462922</v>
      </c>
      <c r="AX48" s="21"/>
      <c r="AY48" s="12"/>
      <c r="AZ48" s="25">
        <v>197976</v>
      </c>
      <c r="BA48" s="367">
        <v>167799</v>
      </c>
      <c r="BB48" s="367">
        <v>76022</v>
      </c>
      <c r="BC48" s="367">
        <v>38783</v>
      </c>
      <c r="BD48" s="21"/>
      <c r="BE48" s="12"/>
      <c r="BF48" s="25">
        <v>279866</v>
      </c>
      <c r="BG48" s="367">
        <v>261957</v>
      </c>
      <c r="BH48" s="367">
        <v>238902</v>
      </c>
      <c r="BI48" s="367">
        <v>210545</v>
      </c>
      <c r="BJ48" s="21"/>
      <c r="BK48" s="12"/>
      <c r="BL48" s="25">
        <v>383501</v>
      </c>
      <c r="BM48" s="367">
        <v>431343</v>
      </c>
      <c r="BN48" s="367">
        <v>231722</v>
      </c>
      <c r="BO48" s="367">
        <v>310072</v>
      </c>
      <c r="BP48" s="21"/>
      <c r="BQ48" s="12"/>
      <c r="BR48" s="25">
        <v>272316</v>
      </c>
      <c r="BS48" s="367">
        <v>261632</v>
      </c>
      <c r="BT48" s="367">
        <v>447964</v>
      </c>
      <c r="BU48" s="367">
        <v>392594</v>
      </c>
      <c r="BV48" s="21"/>
      <c r="BW48" s="20"/>
      <c r="BX48" s="25">
        <v>103044</v>
      </c>
      <c r="BY48" s="367">
        <v>71935</v>
      </c>
      <c r="BZ48" s="367">
        <v>303419</v>
      </c>
      <c r="CA48" s="367">
        <v>312464</v>
      </c>
      <c r="CB48" s="21"/>
      <c r="CC48" s="20"/>
      <c r="CD48" s="25">
        <v>131722</v>
      </c>
      <c r="CE48" s="367">
        <v>100857</v>
      </c>
      <c r="CF48" s="367">
        <v>177834</v>
      </c>
      <c r="CG48" s="367">
        <v>129183</v>
      </c>
      <c r="CH48" s="21"/>
      <c r="CI48" s="20"/>
      <c r="CJ48" s="25">
        <v>105914</v>
      </c>
      <c r="CK48" s="367">
        <v>154969</v>
      </c>
      <c r="CL48" s="367">
        <v>126975</v>
      </c>
      <c r="CM48" s="367">
        <v>142726</v>
      </c>
      <c r="CN48" s="21"/>
      <c r="CO48" s="20"/>
      <c r="CP48" s="25">
        <v>129576</v>
      </c>
      <c r="CQ48" s="367">
        <v>124010</v>
      </c>
      <c r="CR48" s="367">
        <v>-9741</v>
      </c>
      <c r="CS48" s="367">
        <v>163805</v>
      </c>
      <c r="CT48" s="21"/>
      <c r="CU48" s="20"/>
      <c r="CV48" s="25">
        <v>141249</v>
      </c>
      <c r="CW48" s="367">
        <v>194323</v>
      </c>
      <c r="CX48" s="367">
        <v>129468</v>
      </c>
      <c r="CY48" s="367">
        <v>168221</v>
      </c>
      <c r="CZ48" s="21"/>
      <c r="DA48" s="20"/>
      <c r="DB48" s="25">
        <v>258135</v>
      </c>
      <c r="DC48" s="367">
        <v>254382</v>
      </c>
      <c r="DD48" s="367">
        <v>237576</v>
      </c>
      <c r="DE48" s="367">
        <v>210985</v>
      </c>
      <c r="DF48" s="21"/>
      <c r="DG48" s="20"/>
      <c r="DH48" s="25">
        <v>207038</v>
      </c>
      <c r="DI48" s="367">
        <v>293991</v>
      </c>
      <c r="DJ48" s="367">
        <v>278902</v>
      </c>
      <c r="DK48" s="367">
        <v>257734</v>
      </c>
      <c r="DL48" s="21"/>
      <c r="DM48" s="20"/>
      <c r="DN48" s="25">
        <v>160770</v>
      </c>
      <c r="DO48" s="367">
        <v>319877</v>
      </c>
      <c r="DP48" s="367">
        <v>279923</v>
      </c>
      <c r="DQ48" s="367">
        <v>301595</v>
      </c>
      <c r="DR48" s="21"/>
      <c r="DS48" s="20"/>
      <c r="DT48" s="25">
        <v>184918</v>
      </c>
      <c r="DU48" s="367">
        <v>171224</v>
      </c>
      <c r="DV48" s="367">
        <v>144648</v>
      </c>
      <c r="DW48" s="21"/>
    </row>
    <row r="49" spans="1:127" s="14" customFormat="1" ht="15.75" thickBot="1" x14ac:dyDescent="0.3">
      <c r="A49" s="53"/>
      <c r="B49" s="53"/>
      <c r="C49" s="53"/>
      <c r="D49" s="129"/>
      <c r="E49" s="48"/>
      <c r="F49" s="524"/>
      <c r="G49" s="924"/>
      <c r="H49" s="53"/>
      <c r="I49" s="48"/>
      <c r="J49" s="524"/>
      <c r="K49" s="53"/>
      <c r="L49" s="53"/>
      <c r="M49" s="432"/>
      <c r="N49" s="53"/>
      <c r="O49" s="48"/>
      <c r="P49" s="524"/>
      <c r="Q49" s="53"/>
      <c r="R49" s="53"/>
      <c r="S49" s="432"/>
      <c r="T49" s="53"/>
      <c r="U49" s="48"/>
      <c r="V49" s="53"/>
      <c r="W49" s="53"/>
      <c r="X49" s="53"/>
      <c r="Y49" s="432"/>
      <c r="Z49" s="242"/>
      <c r="AA49" s="48"/>
      <c r="AB49" s="53"/>
      <c r="AC49" s="53"/>
      <c r="AD49" s="53"/>
      <c r="AE49" s="432"/>
      <c r="AF49" s="53"/>
      <c r="AG49" s="53"/>
      <c r="AH49" s="48"/>
      <c r="AI49" s="53"/>
      <c r="AJ49" s="53"/>
      <c r="AK49" s="53"/>
      <c r="AL49" s="432"/>
      <c r="AM49" s="53"/>
      <c r="AN49" s="48"/>
      <c r="AO49" s="53"/>
      <c r="AP49" s="53"/>
      <c r="AQ49" s="51"/>
      <c r="AR49" s="70"/>
      <c r="AS49" s="53"/>
      <c r="AT49" s="49"/>
      <c r="AU49" s="50"/>
      <c r="AV49" s="50"/>
      <c r="AW49" s="51"/>
      <c r="AX49" s="70"/>
      <c r="AY49" s="53"/>
      <c r="AZ49" s="49"/>
      <c r="BA49" s="50"/>
      <c r="BB49" s="50"/>
      <c r="BC49" s="51"/>
      <c r="BD49" s="70"/>
      <c r="BE49" s="12"/>
      <c r="BF49" s="49"/>
      <c r="BG49" s="50"/>
      <c r="BH49" s="50"/>
      <c r="BI49" s="51"/>
      <c r="BJ49" s="70"/>
      <c r="BK49" s="12"/>
      <c r="BL49" s="49"/>
      <c r="BM49" s="50"/>
      <c r="BN49" s="50"/>
      <c r="BO49" s="51"/>
      <c r="BP49" s="52"/>
      <c r="BQ49" s="53"/>
      <c r="BR49" s="49"/>
      <c r="BS49" s="50"/>
      <c r="BT49" s="50"/>
      <c r="BU49" s="51"/>
      <c r="BV49" s="52"/>
      <c r="BW49" s="50"/>
      <c r="BX49" s="49"/>
      <c r="BY49" s="50"/>
      <c r="BZ49" s="50"/>
      <c r="CA49" s="51"/>
      <c r="CB49" s="52"/>
      <c r="CC49" s="50"/>
      <c r="CD49" s="49"/>
      <c r="CE49" s="50"/>
      <c r="CF49" s="50"/>
      <c r="CG49" s="51"/>
      <c r="CH49" s="52"/>
      <c r="CI49" s="50"/>
      <c r="CJ49" s="49"/>
      <c r="CK49" s="50"/>
      <c r="CL49" s="50"/>
      <c r="CM49" s="51"/>
      <c r="CN49" s="52"/>
      <c r="CO49" s="50"/>
      <c r="CP49" s="49"/>
      <c r="CQ49" s="50"/>
      <c r="CR49" s="50"/>
      <c r="CS49" s="51"/>
      <c r="CT49" s="52"/>
      <c r="CU49" s="50"/>
      <c r="CV49" s="49"/>
      <c r="CW49" s="50"/>
      <c r="CX49" s="50"/>
      <c r="CY49" s="50"/>
      <c r="CZ49" s="52"/>
      <c r="DA49" s="50"/>
      <c r="DB49" s="49"/>
      <c r="DC49" s="50"/>
      <c r="DD49" s="50"/>
      <c r="DE49" s="50"/>
      <c r="DF49" s="52"/>
      <c r="DG49" s="50"/>
      <c r="DH49" s="49"/>
      <c r="DI49" s="50"/>
      <c r="DJ49" s="50"/>
      <c r="DK49" s="50"/>
      <c r="DL49" s="52"/>
      <c r="DM49" s="50"/>
      <c r="DN49" s="49"/>
      <c r="DO49" s="50"/>
      <c r="DP49" s="50"/>
      <c r="DQ49" s="50"/>
      <c r="DR49" s="52"/>
      <c r="DS49" s="50"/>
      <c r="DT49" s="49"/>
      <c r="DU49" s="50"/>
      <c r="DV49" s="51"/>
      <c r="DW49" s="52"/>
    </row>
    <row r="50" spans="1:127" s="14" customFormat="1" x14ac:dyDescent="0.25">
      <c r="D50" s="4"/>
      <c r="Z50" s="4"/>
      <c r="BL50" s="60"/>
      <c r="BM50" s="60"/>
      <c r="BN50" s="61"/>
      <c r="BR50" s="60"/>
      <c r="BS50" s="60"/>
      <c r="BT50" s="61"/>
      <c r="BU50" s="61"/>
      <c r="BV50" s="61"/>
      <c r="BW50" s="61"/>
      <c r="BX50" s="60"/>
      <c r="BY50" s="60"/>
      <c r="BZ50" s="61"/>
      <c r="CA50" s="61"/>
      <c r="CB50" s="61"/>
      <c r="CC50" s="61"/>
      <c r="CD50" s="61"/>
      <c r="CE50" s="61"/>
      <c r="CF50" s="61"/>
      <c r="CG50" s="61"/>
      <c r="CH50" s="61"/>
      <c r="CI50" s="61"/>
      <c r="CJ50" s="61"/>
      <c r="CK50" s="61"/>
      <c r="CL50" s="61"/>
      <c r="CM50" s="61"/>
      <c r="CN50" s="61"/>
      <c r="CO50" s="61"/>
      <c r="CP50" s="61"/>
      <c r="CQ50" s="61"/>
      <c r="CR50" s="61"/>
      <c r="CS50" s="61"/>
      <c r="CT50" s="61"/>
      <c r="CU50" s="139"/>
      <c r="CV50" s="139"/>
      <c r="CW50" s="139"/>
      <c r="CX50" s="139"/>
      <c r="CY50" s="139"/>
      <c r="CZ50" s="139"/>
      <c r="DA50" s="61"/>
      <c r="DB50" s="61"/>
      <c r="DC50" s="61"/>
      <c r="DD50" s="61"/>
      <c r="DE50" s="61"/>
      <c r="DF50" s="61"/>
      <c r="DG50" s="61"/>
      <c r="DH50" s="61"/>
      <c r="DI50" s="61"/>
      <c r="DJ50" s="61"/>
      <c r="DK50" s="61"/>
      <c r="DL50" s="61"/>
      <c r="DM50" s="61"/>
      <c r="DN50" s="61"/>
      <c r="DO50" s="61"/>
      <c r="DP50" s="61"/>
      <c r="DQ50" s="61"/>
      <c r="DR50" s="61"/>
      <c r="DS50" s="61"/>
      <c r="DT50" s="61"/>
      <c r="DU50" s="61"/>
      <c r="DV50" s="61"/>
      <c r="DW50" s="61"/>
    </row>
    <row r="51" spans="1:127" hidden="1" outlineLevel="1" x14ac:dyDescent="0.25">
      <c r="A51" s="244" t="s">
        <v>30</v>
      </c>
      <c r="B51" s="244">
        <v>0</v>
      </c>
      <c r="C51" s="244">
        <v>0</v>
      </c>
      <c r="E51" s="244">
        <v>0</v>
      </c>
      <c r="F51" s="244">
        <v>0</v>
      </c>
      <c r="G51" s="244">
        <v>0</v>
      </c>
      <c r="H51" s="244"/>
      <c r="I51" s="244">
        <v>0</v>
      </c>
      <c r="J51" s="244">
        <v>0</v>
      </c>
      <c r="K51" s="244">
        <v>0</v>
      </c>
      <c r="L51" s="244">
        <v>0</v>
      </c>
      <c r="M51" s="244">
        <v>0</v>
      </c>
      <c r="N51" s="244"/>
      <c r="O51" s="244">
        <v>0</v>
      </c>
      <c r="P51" s="244">
        <v>0</v>
      </c>
      <c r="Q51" s="244">
        <v>0</v>
      </c>
      <c r="R51" s="244">
        <v>0</v>
      </c>
      <c r="S51" s="244">
        <v>0</v>
      </c>
      <c r="T51" s="244"/>
      <c r="U51" s="244">
        <v>0</v>
      </c>
      <c r="V51" s="244">
        <v>0</v>
      </c>
      <c r="W51" s="244">
        <v>0</v>
      </c>
      <c r="X51" s="244">
        <v>0</v>
      </c>
      <c r="Y51" s="244">
        <v>0</v>
      </c>
      <c r="AA51" s="244">
        <v>0</v>
      </c>
      <c r="AB51" s="244">
        <v>0</v>
      </c>
      <c r="AC51" s="244">
        <v>0</v>
      </c>
      <c r="AD51" s="244">
        <v>0</v>
      </c>
      <c r="AE51" s="244">
        <v>0</v>
      </c>
      <c r="AF51" s="244"/>
      <c r="AH51" s="244">
        <v>0</v>
      </c>
      <c r="AI51" s="244">
        <v>0</v>
      </c>
      <c r="AJ51" s="244">
        <v>0</v>
      </c>
      <c r="AK51" s="244">
        <v>0</v>
      </c>
      <c r="AL51" s="244">
        <v>0</v>
      </c>
      <c r="AN51" s="244">
        <v>0</v>
      </c>
      <c r="AO51" s="244">
        <v>0</v>
      </c>
      <c r="AP51" s="244">
        <v>0</v>
      </c>
      <c r="AQ51" s="244">
        <v>0</v>
      </c>
      <c r="AR51" s="244">
        <v>0</v>
      </c>
      <c r="AT51" s="244">
        <v>0</v>
      </c>
      <c r="AU51" s="244">
        <v>0</v>
      </c>
      <c r="AV51" s="244">
        <v>0</v>
      </c>
      <c r="AW51" s="244">
        <v>0</v>
      </c>
      <c r="AX51" s="244">
        <v>0</v>
      </c>
      <c r="AZ51" s="244">
        <v>0</v>
      </c>
      <c r="BA51" s="244">
        <v>0</v>
      </c>
      <c r="BB51" s="244">
        <v>0</v>
      </c>
      <c r="BC51" s="244">
        <v>0</v>
      </c>
      <c r="BD51" s="244">
        <v>0</v>
      </c>
      <c r="BF51" s="244">
        <v>0</v>
      </c>
      <c r="BG51" s="244">
        <v>0</v>
      </c>
      <c r="BH51" s="244">
        <v>0</v>
      </c>
      <c r="BI51" s="244">
        <v>0</v>
      </c>
      <c r="BJ51" s="244">
        <v>0</v>
      </c>
      <c r="BL51" s="244">
        <v>0</v>
      </c>
      <c r="BM51" s="244">
        <v>0</v>
      </c>
      <c r="BN51" s="244">
        <v>0</v>
      </c>
      <c r="BO51" s="244">
        <v>0</v>
      </c>
      <c r="BP51" s="244">
        <v>0</v>
      </c>
      <c r="BR51" s="244">
        <v>0</v>
      </c>
      <c r="BS51" s="244">
        <v>0</v>
      </c>
      <c r="BT51" s="244">
        <v>0</v>
      </c>
      <c r="BU51" s="244">
        <v>0</v>
      </c>
      <c r="BV51" s="244">
        <v>0</v>
      </c>
      <c r="BX51" s="244">
        <v>0</v>
      </c>
      <c r="BY51" s="244">
        <v>0</v>
      </c>
      <c r="BZ51" s="244">
        <v>0</v>
      </c>
      <c r="CA51" s="244">
        <v>0</v>
      </c>
      <c r="CB51" s="244">
        <v>0</v>
      </c>
      <c r="CD51" s="244">
        <v>0</v>
      </c>
      <c r="CE51" s="244">
        <v>0</v>
      </c>
      <c r="CF51" s="244">
        <v>0</v>
      </c>
      <c r="CG51" s="244">
        <v>0</v>
      </c>
      <c r="CH51" s="244">
        <v>0</v>
      </c>
      <c r="CJ51" s="244">
        <v>0</v>
      </c>
      <c r="CK51" s="244">
        <v>0</v>
      </c>
      <c r="CL51" s="244">
        <v>0</v>
      </c>
      <c r="CM51" s="244">
        <v>0</v>
      </c>
      <c r="CN51" s="244">
        <v>0</v>
      </c>
      <c r="CP51" s="244">
        <v>0</v>
      </c>
      <c r="CQ51" s="244">
        <v>0</v>
      </c>
      <c r="CR51" s="244">
        <v>0</v>
      </c>
      <c r="CS51" s="244">
        <v>0</v>
      </c>
      <c r="CT51" s="244">
        <v>0</v>
      </c>
      <c r="CV51" s="244">
        <v>0</v>
      </c>
      <c r="CW51" s="244">
        <v>0</v>
      </c>
      <c r="CX51" s="244">
        <v>0</v>
      </c>
      <c r="CY51" s="244">
        <v>0</v>
      </c>
      <c r="CZ51" s="244">
        <v>0</v>
      </c>
      <c r="DB51" s="244">
        <v>0</v>
      </c>
      <c r="DC51" s="244">
        <v>0</v>
      </c>
      <c r="DD51" s="244">
        <v>0</v>
      </c>
      <c r="DE51" s="244">
        <v>0</v>
      </c>
      <c r="DF51" s="244">
        <v>0</v>
      </c>
      <c r="DH51" s="244">
        <v>0</v>
      </c>
      <c r="DI51" s="244">
        <v>0</v>
      </c>
      <c r="DJ51" s="244">
        <v>0</v>
      </c>
      <c r="DK51" s="244">
        <v>0</v>
      </c>
      <c r="DL51" s="244">
        <v>0</v>
      </c>
      <c r="DN51" s="244">
        <v>0</v>
      </c>
      <c r="DO51" s="244">
        <v>0</v>
      </c>
      <c r="DP51" s="244">
        <v>0</v>
      </c>
      <c r="DQ51" s="244">
        <v>0</v>
      </c>
      <c r="DR51" s="244">
        <v>0</v>
      </c>
      <c r="DT51" s="244">
        <v>0</v>
      </c>
      <c r="DU51" s="244">
        <v>0</v>
      </c>
      <c r="DV51" s="244">
        <v>0</v>
      </c>
      <c r="DW51" s="244">
        <v>0</v>
      </c>
    </row>
    <row r="52" spans="1:127" hidden="1" outlineLevel="1" x14ac:dyDescent="0.25">
      <c r="A52" s="244" t="s">
        <v>31</v>
      </c>
      <c r="B52" s="244">
        <v>0</v>
      </c>
      <c r="C52" s="244">
        <v>0</v>
      </c>
      <c r="E52" s="244">
        <v>0</v>
      </c>
      <c r="F52" s="244">
        <v>0</v>
      </c>
      <c r="G52" s="244">
        <v>0</v>
      </c>
      <c r="H52" s="244"/>
      <c r="I52" s="244">
        <v>0</v>
      </c>
      <c r="J52" s="244">
        <v>0</v>
      </c>
      <c r="K52" s="244">
        <v>0</v>
      </c>
      <c r="L52" s="244">
        <v>0</v>
      </c>
      <c r="M52" s="244">
        <v>0</v>
      </c>
      <c r="N52" s="244"/>
      <c r="O52" s="244">
        <v>0</v>
      </c>
      <c r="P52" s="244">
        <v>0</v>
      </c>
      <c r="Q52" s="244">
        <v>0</v>
      </c>
      <c r="R52" s="244">
        <v>0</v>
      </c>
      <c r="S52" s="244">
        <v>0</v>
      </c>
      <c r="T52" s="244"/>
      <c r="U52" s="244">
        <v>0</v>
      </c>
      <c r="V52" s="244">
        <v>0</v>
      </c>
      <c r="W52" s="244">
        <v>0</v>
      </c>
      <c r="X52" s="244">
        <v>0</v>
      </c>
      <c r="Y52" s="244">
        <v>0</v>
      </c>
      <c r="AA52" s="244">
        <v>0</v>
      </c>
      <c r="AB52" s="244">
        <v>0</v>
      </c>
      <c r="AC52" s="244">
        <v>0</v>
      </c>
      <c r="AD52" s="244">
        <v>0</v>
      </c>
      <c r="AE52" s="244">
        <v>0</v>
      </c>
      <c r="AF52" s="244"/>
      <c r="AH52" s="244">
        <v>0</v>
      </c>
      <c r="AI52" s="244">
        <v>0</v>
      </c>
      <c r="AJ52" s="244">
        <v>0</v>
      </c>
      <c r="AK52" s="244">
        <v>0</v>
      </c>
      <c r="AL52" s="244">
        <v>0</v>
      </c>
      <c r="AN52" s="244">
        <v>0</v>
      </c>
      <c r="AO52" s="244">
        <v>0</v>
      </c>
      <c r="AP52" s="244">
        <v>0</v>
      </c>
      <c r="AQ52" s="244">
        <v>0</v>
      </c>
      <c r="AR52" s="244">
        <v>0</v>
      </c>
      <c r="AT52" s="244">
        <v>0</v>
      </c>
      <c r="AU52" s="244">
        <v>0</v>
      </c>
      <c r="AV52" s="244">
        <v>0</v>
      </c>
      <c r="AW52" s="244">
        <v>0</v>
      </c>
      <c r="AX52" s="244">
        <v>0</v>
      </c>
      <c r="AZ52" s="244">
        <v>0</v>
      </c>
      <c r="BA52" s="244">
        <v>0</v>
      </c>
      <c r="BB52" s="244">
        <v>0</v>
      </c>
      <c r="BC52" s="244">
        <v>0</v>
      </c>
      <c r="BD52" s="244">
        <v>0</v>
      </c>
      <c r="BF52" s="244">
        <v>0</v>
      </c>
      <c r="BG52" s="244">
        <v>0</v>
      </c>
      <c r="BH52" s="244">
        <v>0</v>
      </c>
      <c r="BI52" s="244">
        <v>0</v>
      </c>
      <c r="BJ52" s="244">
        <v>0</v>
      </c>
      <c r="BL52" s="244">
        <v>0</v>
      </c>
      <c r="BM52" s="244">
        <v>0</v>
      </c>
      <c r="BN52" s="244">
        <v>0</v>
      </c>
      <c r="BO52" s="244">
        <v>0</v>
      </c>
      <c r="BP52" s="244">
        <v>0</v>
      </c>
      <c r="BR52" s="244">
        <v>0</v>
      </c>
      <c r="BS52" s="244">
        <v>0</v>
      </c>
      <c r="BT52" s="244">
        <v>0</v>
      </c>
      <c r="BU52" s="244">
        <v>0</v>
      </c>
      <c r="BV52" s="244">
        <v>0</v>
      </c>
      <c r="BX52" s="244">
        <v>0</v>
      </c>
      <c r="BY52" s="244">
        <v>0</v>
      </c>
      <c r="BZ52" s="244">
        <v>0</v>
      </c>
      <c r="CA52" s="244">
        <v>0</v>
      </c>
      <c r="CB52" s="244">
        <v>0</v>
      </c>
      <c r="CD52" s="244">
        <v>0</v>
      </c>
      <c r="CE52" s="244">
        <v>0</v>
      </c>
      <c r="CF52" s="244">
        <v>0</v>
      </c>
      <c r="CG52" s="244">
        <v>0</v>
      </c>
      <c r="CH52" s="244">
        <v>0</v>
      </c>
      <c r="CJ52" s="244">
        <v>0</v>
      </c>
      <c r="CK52" s="244">
        <v>0</v>
      </c>
      <c r="CL52" s="244">
        <v>0</v>
      </c>
      <c r="CM52" s="244">
        <v>0</v>
      </c>
      <c r="CN52" s="244">
        <v>0</v>
      </c>
      <c r="CP52" s="244">
        <v>0</v>
      </c>
      <c r="CQ52" s="244">
        <v>0</v>
      </c>
      <c r="CR52" s="244">
        <v>0</v>
      </c>
      <c r="CS52" s="244">
        <v>0</v>
      </c>
      <c r="CT52" s="244">
        <v>0</v>
      </c>
      <c r="CV52" s="244">
        <v>0</v>
      </c>
      <c r="CW52" s="244">
        <v>0</v>
      </c>
      <c r="CX52" s="244">
        <v>0</v>
      </c>
      <c r="CY52" s="244">
        <v>0</v>
      </c>
      <c r="CZ52" s="244">
        <v>0</v>
      </c>
      <c r="DB52" s="244">
        <v>0</v>
      </c>
      <c r="DC52" s="244">
        <v>0</v>
      </c>
      <c r="DD52" s="244">
        <v>0</v>
      </c>
      <c r="DE52" s="244">
        <v>0</v>
      </c>
      <c r="DF52" s="244">
        <v>0</v>
      </c>
      <c r="DH52" s="244">
        <v>0</v>
      </c>
      <c r="DI52" s="244">
        <v>0</v>
      </c>
      <c r="DJ52" s="244">
        <v>0</v>
      </c>
      <c r="DK52" s="244">
        <v>0</v>
      </c>
      <c r="DL52" s="244">
        <v>0</v>
      </c>
      <c r="DN52" s="244">
        <v>0</v>
      </c>
      <c r="DO52" s="244">
        <v>0</v>
      </c>
      <c r="DP52" s="244">
        <v>0</v>
      </c>
      <c r="DQ52" s="244">
        <v>0</v>
      </c>
      <c r="DR52" s="244">
        <v>0</v>
      </c>
      <c r="DT52" s="244">
        <v>0</v>
      </c>
      <c r="DU52" s="244">
        <v>0</v>
      </c>
      <c r="DV52" s="244">
        <v>0</v>
      </c>
      <c r="DW52" s="244">
        <v>0</v>
      </c>
    </row>
    <row r="53" spans="1:127" hidden="1" outlineLevel="1" x14ac:dyDescent="0.25">
      <c r="A53" s="244" t="s">
        <v>17</v>
      </c>
      <c r="B53" s="244">
        <v>0</v>
      </c>
      <c r="C53" s="244">
        <v>0</v>
      </c>
      <c r="E53" s="244">
        <v>0</v>
      </c>
      <c r="F53" s="244">
        <v>0</v>
      </c>
      <c r="G53" s="244">
        <v>0</v>
      </c>
      <c r="H53" s="244"/>
      <c r="I53" s="244">
        <v>0</v>
      </c>
      <c r="J53" s="244">
        <v>0</v>
      </c>
      <c r="K53" s="244">
        <v>0</v>
      </c>
      <c r="L53" s="244">
        <v>0</v>
      </c>
      <c r="M53" s="244">
        <v>0</v>
      </c>
      <c r="N53" s="244"/>
      <c r="O53" s="244">
        <v>0</v>
      </c>
      <c r="P53" s="244">
        <v>0</v>
      </c>
      <c r="Q53" s="244">
        <v>0</v>
      </c>
      <c r="R53" s="244">
        <v>0</v>
      </c>
      <c r="S53" s="244">
        <v>0</v>
      </c>
      <c r="T53" s="244"/>
      <c r="U53" s="244">
        <v>0</v>
      </c>
      <c r="V53" s="244">
        <v>0</v>
      </c>
      <c r="W53" s="244">
        <v>0</v>
      </c>
      <c r="X53" s="244">
        <v>0</v>
      </c>
      <c r="Y53" s="244">
        <v>0</v>
      </c>
      <c r="AA53" s="244">
        <v>0</v>
      </c>
      <c r="AB53" s="244">
        <v>0</v>
      </c>
      <c r="AC53" s="244">
        <v>0</v>
      </c>
      <c r="AD53" s="244">
        <v>0</v>
      </c>
      <c r="AE53" s="244">
        <v>0</v>
      </c>
      <c r="AF53" s="244"/>
      <c r="AH53" s="244">
        <v>0</v>
      </c>
      <c r="AI53" s="244">
        <v>0</v>
      </c>
      <c r="AJ53" s="244">
        <v>0</v>
      </c>
      <c r="AK53" s="244">
        <v>0</v>
      </c>
      <c r="AL53" s="244">
        <v>0</v>
      </c>
      <c r="AN53" s="244">
        <v>0</v>
      </c>
      <c r="AO53" s="244">
        <v>0</v>
      </c>
      <c r="AP53" s="244">
        <v>0</v>
      </c>
      <c r="AQ53" s="244">
        <v>0</v>
      </c>
      <c r="AR53" s="244">
        <v>0</v>
      </c>
      <c r="AT53" s="244">
        <v>0</v>
      </c>
      <c r="AU53" s="244">
        <v>0</v>
      </c>
      <c r="AV53" s="244">
        <v>0</v>
      </c>
      <c r="AW53" s="244">
        <v>0</v>
      </c>
      <c r="AX53" s="244">
        <v>0</v>
      </c>
      <c r="AZ53" s="244">
        <v>0</v>
      </c>
      <c r="BA53" s="244">
        <v>0</v>
      </c>
      <c r="BB53" s="244">
        <v>0</v>
      </c>
      <c r="BC53" s="244">
        <v>0</v>
      </c>
      <c r="BD53" s="244">
        <v>0</v>
      </c>
      <c r="BF53" s="244">
        <v>0</v>
      </c>
      <c r="BG53" s="244">
        <v>0</v>
      </c>
      <c r="BH53" s="244">
        <v>0</v>
      </c>
      <c r="BI53" s="244">
        <v>0</v>
      </c>
      <c r="BJ53" s="244">
        <v>0</v>
      </c>
      <c r="BL53" s="244">
        <v>0</v>
      </c>
      <c r="BM53" s="244">
        <v>0</v>
      </c>
      <c r="BN53" s="244">
        <v>0</v>
      </c>
      <c r="BO53" s="244">
        <v>0</v>
      </c>
      <c r="BP53" s="244">
        <v>0</v>
      </c>
      <c r="BR53" s="244">
        <v>0</v>
      </c>
      <c r="BS53" s="244">
        <v>0</v>
      </c>
      <c r="BT53" s="244">
        <v>0</v>
      </c>
      <c r="BU53" s="244">
        <v>0</v>
      </c>
      <c r="BV53" s="244">
        <v>0</v>
      </c>
      <c r="BX53" s="244">
        <v>0</v>
      </c>
      <c r="BY53" s="244">
        <v>0</v>
      </c>
      <c r="BZ53" s="244">
        <v>0</v>
      </c>
      <c r="CA53" s="244">
        <v>0</v>
      </c>
      <c r="CB53" s="244">
        <v>0</v>
      </c>
      <c r="CD53" s="244">
        <v>0</v>
      </c>
      <c r="CE53" s="244">
        <v>0</v>
      </c>
      <c r="CF53" s="244">
        <v>0</v>
      </c>
      <c r="CG53" s="244">
        <v>0</v>
      </c>
      <c r="CH53" s="244">
        <v>0</v>
      </c>
      <c r="CJ53" s="244">
        <v>0</v>
      </c>
      <c r="CK53" s="244">
        <v>0</v>
      </c>
      <c r="CL53" s="244">
        <v>0</v>
      </c>
      <c r="CM53" s="244">
        <v>0</v>
      </c>
      <c r="CN53" s="244">
        <v>0</v>
      </c>
      <c r="CP53" s="244">
        <v>0</v>
      </c>
      <c r="CQ53" s="244">
        <v>0</v>
      </c>
      <c r="CR53" s="244">
        <v>0</v>
      </c>
      <c r="CS53" s="244">
        <v>0</v>
      </c>
      <c r="CT53" s="244">
        <v>0</v>
      </c>
      <c r="CV53" s="244">
        <v>0</v>
      </c>
      <c r="CW53" s="244">
        <v>0</v>
      </c>
      <c r="CX53" s="244">
        <v>0</v>
      </c>
      <c r="CY53" s="244">
        <v>0</v>
      </c>
      <c r="CZ53" s="244">
        <v>0</v>
      </c>
      <c r="DB53" s="244">
        <v>0</v>
      </c>
      <c r="DC53" s="244">
        <v>0</v>
      </c>
      <c r="DD53" s="244">
        <v>0</v>
      </c>
      <c r="DE53" s="244">
        <v>0</v>
      </c>
      <c r="DF53" s="244">
        <v>0</v>
      </c>
      <c r="DH53" s="244">
        <v>0</v>
      </c>
      <c r="DI53" s="244">
        <v>0</v>
      </c>
      <c r="DJ53" s="244">
        <v>0</v>
      </c>
      <c r="DK53" s="244">
        <v>0</v>
      </c>
      <c r="DL53" s="244">
        <v>0</v>
      </c>
      <c r="DN53" s="244">
        <v>0</v>
      </c>
      <c r="DO53" s="244">
        <v>0</v>
      </c>
      <c r="DP53" s="244">
        <v>0</v>
      </c>
      <c r="DQ53" s="244">
        <v>0</v>
      </c>
      <c r="DR53" s="244">
        <v>0</v>
      </c>
      <c r="DT53" s="244">
        <v>0</v>
      </c>
      <c r="DU53" s="244">
        <v>0</v>
      </c>
      <c r="DV53" s="244">
        <v>0</v>
      </c>
      <c r="DW53" s="244">
        <v>0</v>
      </c>
    </row>
    <row r="54" spans="1:127" hidden="1" outlineLevel="1" x14ac:dyDescent="0.25">
      <c r="A54" s="244" t="s">
        <v>32</v>
      </c>
      <c r="B54" s="244">
        <v>0</v>
      </c>
      <c r="C54" s="244">
        <v>0</v>
      </c>
      <c r="E54" s="244">
        <v>0</v>
      </c>
      <c r="F54" s="244">
        <v>0</v>
      </c>
      <c r="G54" s="244">
        <v>0</v>
      </c>
      <c r="H54" s="244"/>
      <c r="I54" s="244">
        <v>0</v>
      </c>
      <c r="J54" s="244">
        <v>0</v>
      </c>
      <c r="K54" s="244">
        <v>0</v>
      </c>
      <c r="L54" s="244">
        <v>0</v>
      </c>
      <c r="M54" s="244">
        <v>0</v>
      </c>
      <c r="N54" s="244"/>
      <c r="O54" s="244">
        <v>0</v>
      </c>
      <c r="P54" s="244">
        <v>0</v>
      </c>
      <c r="Q54" s="244">
        <v>0</v>
      </c>
      <c r="R54" s="244">
        <v>0</v>
      </c>
      <c r="S54" s="244">
        <v>0</v>
      </c>
      <c r="T54" s="244"/>
      <c r="U54" s="244">
        <v>0</v>
      </c>
      <c r="V54" s="244">
        <v>0</v>
      </c>
      <c r="W54" s="244">
        <v>0</v>
      </c>
      <c r="X54" s="244">
        <v>0</v>
      </c>
      <c r="Y54" s="244">
        <v>0</v>
      </c>
      <c r="AA54" s="244">
        <v>0</v>
      </c>
      <c r="AB54" s="244">
        <v>0</v>
      </c>
      <c r="AC54" s="244">
        <v>0</v>
      </c>
      <c r="AD54" s="244">
        <v>0</v>
      </c>
      <c r="AE54" s="244">
        <v>0</v>
      </c>
      <c r="AF54" s="244"/>
      <c r="AH54" s="244">
        <v>0</v>
      </c>
      <c r="AI54" s="244">
        <v>0</v>
      </c>
      <c r="AJ54" s="244">
        <v>0</v>
      </c>
      <c r="AK54" s="244">
        <v>0</v>
      </c>
      <c r="AL54" s="244">
        <v>0</v>
      </c>
      <c r="AN54" s="244">
        <v>0</v>
      </c>
      <c r="AO54" s="244">
        <v>0</v>
      </c>
      <c r="AP54" s="244">
        <v>0</v>
      </c>
      <c r="AQ54" s="244">
        <v>0</v>
      </c>
      <c r="AR54" s="244">
        <v>0</v>
      </c>
      <c r="AT54" s="244">
        <v>0</v>
      </c>
      <c r="AU54" s="244">
        <v>0</v>
      </c>
      <c r="AV54" s="244">
        <v>0</v>
      </c>
      <c r="AW54" s="244">
        <v>0</v>
      </c>
      <c r="AX54" s="244">
        <v>0</v>
      </c>
      <c r="AZ54" s="244">
        <v>0</v>
      </c>
      <c r="BA54" s="244">
        <v>0</v>
      </c>
      <c r="BB54" s="244">
        <v>0</v>
      </c>
      <c r="BC54" s="244">
        <v>0</v>
      </c>
      <c r="BD54" s="244">
        <v>0</v>
      </c>
      <c r="BF54" s="244">
        <v>0</v>
      </c>
      <c r="BG54" s="244">
        <v>0</v>
      </c>
      <c r="BH54" s="244">
        <v>0</v>
      </c>
      <c r="BI54" s="244">
        <v>0</v>
      </c>
      <c r="BJ54" s="244">
        <v>0</v>
      </c>
      <c r="BL54" s="244">
        <v>0</v>
      </c>
      <c r="BM54" s="244">
        <v>0</v>
      </c>
      <c r="BN54" s="244">
        <v>0</v>
      </c>
      <c r="BO54" s="244">
        <v>0</v>
      </c>
      <c r="BP54" s="244">
        <v>0</v>
      </c>
      <c r="BR54" s="244">
        <v>0</v>
      </c>
      <c r="BS54" s="244">
        <v>0</v>
      </c>
      <c r="BT54" s="244">
        <v>0</v>
      </c>
      <c r="BU54" s="244">
        <v>0</v>
      </c>
      <c r="BV54" s="244">
        <v>0</v>
      </c>
      <c r="BX54" s="244">
        <v>0</v>
      </c>
      <c r="BY54" s="244">
        <v>0</v>
      </c>
      <c r="BZ54" s="244">
        <v>0</v>
      </c>
      <c r="CA54" s="244">
        <v>0</v>
      </c>
      <c r="CB54" s="244">
        <v>0</v>
      </c>
      <c r="CD54" s="244">
        <v>0</v>
      </c>
      <c r="CE54" s="244">
        <v>0</v>
      </c>
      <c r="CF54" s="244">
        <v>0</v>
      </c>
      <c r="CG54" s="244">
        <v>0</v>
      </c>
      <c r="CH54" s="244">
        <v>0</v>
      </c>
      <c r="CJ54" s="244">
        <v>0</v>
      </c>
      <c r="CK54" s="244">
        <v>0</v>
      </c>
      <c r="CL54" s="244">
        <v>0</v>
      </c>
      <c r="CM54" s="244">
        <v>0</v>
      </c>
      <c r="CN54" s="244">
        <v>0</v>
      </c>
      <c r="CP54" s="244">
        <v>0</v>
      </c>
      <c r="CQ54" s="244">
        <v>0</v>
      </c>
      <c r="CR54" s="244">
        <v>0</v>
      </c>
      <c r="CS54" s="244">
        <v>0</v>
      </c>
      <c r="CT54" s="244">
        <v>0</v>
      </c>
      <c r="CV54" s="244">
        <v>0</v>
      </c>
      <c r="CW54" s="244">
        <v>0</v>
      </c>
      <c r="CX54" s="244">
        <v>0</v>
      </c>
      <c r="CY54" s="244">
        <v>0</v>
      </c>
      <c r="CZ54" s="244">
        <v>0</v>
      </c>
      <c r="DB54" s="244">
        <v>0</v>
      </c>
      <c r="DC54" s="244">
        <v>0</v>
      </c>
      <c r="DD54" s="244">
        <v>0</v>
      </c>
      <c r="DE54" s="244">
        <v>0</v>
      </c>
      <c r="DF54" s="244">
        <v>0</v>
      </c>
      <c r="DH54" s="244">
        <v>0</v>
      </c>
      <c r="DI54" s="244">
        <v>0</v>
      </c>
      <c r="DJ54" s="244">
        <v>0</v>
      </c>
      <c r="DK54" s="244">
        <v>0</v>
      </c>
      <c r="DL54" s="244">
        <v>0</v>
      </c>
      <c r="DN54" s="244">
        <v>0</v>
      </c>
      <c r="DO54" s="244">
        <v>0</v>
      </c>
      <c r="DP54" s="244">
        <v>0</v>
      </c>
      <c r="DQ54" s="244">
        <v>0</v>
      </c>
      <c r="DR54" s="244">
        <v>0</v>
      </c>
      <c r="DT54" s="244">
        <v>0</v>
      </c>
      <c r="DU54" s="244">
        <v>0</v>
      </c>
      <c r="DV54" s="244">
        <v>0</v>
      </c>
      <c r="DW54" s="244">
        <v>0</v>
      </c>
    </row>
    <row r="55" spans="1:127" hidden="1" outlineLevel="1" x14ac:dyDescent="0.25">
      <c r="A55" s="244" t="s">
        <v>33</v>
      </c>
      <c r="B55" s="244">
        <v>3.4200958907604197E-5</v>
      </c>
      <c r="C55" s="244">
        <v>0</v>
      </c>
      <c r="E55" s="244">
        <v>3.4200958907604218E-5</v>
      </c>
      <c r="F55" s="244">
        <f>F39-F44-F46-F48</f>
        <v>3.4200726076960564E-5</v>
      </c>
      <c r="G55" s="244">
        <f>G39-G44-G46-G48</f>
        <v>0.99899999971967191</v>
      </c>
      <c r="H55" s="244"/>
      <c r="I55" s="244">
        <v>0</v>
      </c>
      <c r="J55" s="244">
        <v>0</v>
      </c>
      <c r="K55" s="244">
        <v>0</v>
      </c>
      <c r="L55" s="244">
        <v>0</v>
      </c>
      <c r="M55" s="244">
        <v>0</v>
      </c>
      <c r="N55" s="244"/>
      <c r="O55" s="244">
        <v>302387</v>
      </c>
      <c r="P55" s="244">
        <v>0</v>
      </c>
      <c r="Q55" s="244">
        <v>0</v>
      </c>
      <c r="R55" s="244">
        <v>0</v>
      </c>
      <c r="S55" s="244">
        <v>414317</v>
      </c>
      <c r="T55" s="244"/>
      <c r="U55" s="244">
        <v>190568</v>
      </c>
      <c r="V55" s="244">
        <v>0</v>
      </c>
      <c r="W55" s="244">
        <v>0</v>
      </c>
      <c r="X55" s="244">
        <v>0</v>
      </c>
      <c r="Y55" s="244">
        <v>265866</v>
      </c>
      <c r="AA55" s="244">
        <v>126617</v>
      </c>
      <c r="AB55" s="244">
        <v>137348</v>
      </c>
      <c r="AC55" s="244">
        <v>0</v>
      </c>
      <c r="AD55" s="244">
        <v>0</v>
      </c>
      <c r="AE55" s="244">
        <v>173682</v>
      </c>
      <c r="AF55" s="244"/>
      <c r="AH55" s="244">
        <v>0</v>
      </c>
      <c r="AI55" s="244">
        <v>0</v>
      </c>
      <c r="AJ55" s="244">
        <v>0</v>
      </c>
      <c r="AK55" s="244">
        <v>0</v>
      </c>
      <c r="AL55" s="244">
        <v>0</v>
      </c>
      <c r="AN55" s="244">
        <v>0</v>
      </c>
      <c r="AO55" s="244">
        <v>0</v>
      </c>
      <c r="AP55" s="244">
        <v>0</v>
      </c>
      <c r="AQ55" s="244">
        <v>0</v>
      </c>
      <c r="AR55" s="244">
        <v>0</v>
      </c>
      <c r="AT55" s="244">
        <v>0</v>
      </c>
      <c r="AU55" s="244">
        <v>0</v>
      </c>
      <c r="AV55" s="244">
        <v>0</v>
      </c>
      <c r="AW55" s="244">
        <v>0</v>
      </c>
      <c r="AX55" s="244">
        <v>0</v>
      </c>
      <c r="AZ55" s="244">
        <v>0</v>
      </c>
      <c r="BA55" s="244">
        <v>0</v>
      </c>
      <c r="BB55" s="244">
        <v>0</v>
      </c>
      <c r="BC55" s="244">
        <v>0</v>
      </c>
      <c r="BD55" s="244">
        <v>0</v>
      </c>
      <c r="BF55" s="244">
        <v>0</v>
      </c>
      <c r="BG55" s="244">
        <v>0</v>
      </c>
      <c r="BH55" s="244">
        <v>0</v>
      </c>
      <c r="BI55" s="244">
        <v>0</v>
      </c>
      <c r="BJ55" s="244">
        <v>0</v>
      </c>
      <c r="BL55" s="244">
        <v>0</v>
      </c>
      <c r="BM55" s="244">
        <v>0</v>
      </c>
      <c r="BN55" s="244">
        <v>0</v>
      </c>
      <c r="BO55" s="244">
        <v>0</v>
      </c>
      <c r="BP55" s="244">
        <v>0</v>
      </c>
      <c r="BR55" s="244">
        <v>0</v>
      </c>
      <c r="BS55" s="244">
        <v>0</v>
      </c>
      <c r="BT55" s="244">
        <v>0</v>
      </c>
      <c r="BU55" s="244">
        <v>0</v>
      </c>
      <c r="BV55" s="244">
        <v>0</v>
      </c>
      <c r="BX55" s="244">
        <v>0</v>
      </c>
      <c r="BY55" s="244">
        <v>0</v>
      </c>
      <c r="BZ55" s="244">
        <v>0</v>
      </c>
      <c r="CA55" s="244">
        <v>0</v>
      </c>
      <c r="CB55" s="244">
        <v>0</v>
      </c>
      <c r="CD55" s="244">
        <v>0</v>
      </c>
      <c r="CE55" s="244">
        <v>0</v>
      </c>
      <c r="CF55" s="244">
        <v>0</v>
      </c>
      <c r="CG55" s="244">
        <v>0</v>
      </c>
      <c r="CH55" s="244">
        <v>0</v>
      </c>
      <c r="CJ55" s="244">
        <v>0</v>
      </c>
      <c r="CK55" s="244">
        <v>0</v>
      </c>
      <c r="CL55" s="244">
        <v>0</v>
      </c>
      <c r="CM55" s="244">
        <v>0</v>
      </c>
      <c r="CN55" s="244">
        <v>0</v>
      </c>
      <c r="CP55" s="244">
        <v>0</v>
      </c>
      <c r="CQ55" s="244">
        <v>0</v>
      </c>
      <c r="CR55" s="244">
        <v>0</v>
      </c>
      <c r="CS55" s="244">
        <v>0</v>
      </c>
      <c r="CT55" s="244">
        <v>0</v>
      </c>
      <c r="CV55" s="244">
        <v>0</v>
      </c>
      <c r="CW55" s="244">
        <v>0</v>
      </c>
      <c r="CX55" s="244">
        <v>0</v>
      </c>
      <c r="CY55" s="244">
        <v>0</v>
      </c>
      <c r="CZ55" s="244">
        <v>0</v>
      </c>
      <c r="DB55" s="244">
        <v>0</v>
      </c>
      <c r="DC55" s="244">
        <v>0</v>
      </c>
      <c r="DD55" s="244">
        <v>0</v>
      </c>
      <c r="DE55" s="244">
        <v>0</v>
      </c>
      <c r="DF55" s="244">
        <v>0</v>
      </c>
      <c r="DH55" s="244">
        <v>0</v>
      </c>
      <c r="DI55" s="244">
        <v>0</v>
      </c>
      <c r="DJ55" s="244">
        <v>0</v>
      </c>
      <c r="DK55" s="244">
        <v>0</v>
      </c>
      <c r="DL55" s="244">
        <v>0</v>
      </c>
      <c r="DN55" s="244">
        <v>0</v>
      </c>
      <c r="DO55" s="244">
        <v>0</v>
      </c>
      <c r="DP55" s="244">
        <v>0</v>
      </c>
      <c r="DQ55" s="244">
        <v>0</v>
      </c>
      <c r="DR55" s="244">
        <v>0</v>
      </c>
      <c r="DT55" s="244">
        <v>0</v>
      </c>
      <c r="DU55" s="244">
        <v>0</v>
      </c>
      <c r="DV55" s="244">
        <v>0</v>
      </c>
      <c r="DW55" s="244">
        <v>0</v>
      </c>
    </row>
    <row r="56" spans="1:127" collapsed="1" x14ac:dyDescent="0.25">
      <c r="O56" s="64"/>
    </row>
    <row r="57" spans="1:127" x14ac:dyDescent="0.25">
      <c r="CJ57"/>
    </row>
  </sheetData>
  <mergeCells count="21">
    <mergeCell ref="I7:M7"/>
    <mergeCell ref="O7:S7"/>
    <mergeCell ref="U7:Y7"/>
    <mergeCell ref="AA7:AE7"/>
    <mergeCell ref="E7:G7"/>
    <mergeCell ref="AN7:AR7"/>
    <mergeCell ref="AT7:AX7"/>
    <mergeCell ref="AZ7:BD7"/>
    <mergeCell ref="BF7:BJ7"/>
    <mergeCell ref="AH7:AL7"/>
    <mergeCell ref="DT7:DW7"/>
    <mergeCell ref="CP7:CT7"/>
    <mergeCell ref="BL7:BP7"/>
    <mergeCell ref="BR7:BV7"/>
    <mergeCell ref="BX7:CB7"/>
    <mergeCell ref="CD7:CH7"/>
    <mergeCell ref="CJ7:CN7"/>
    <mergeCell ref="CV7:CZ7"/>
    <mergeCell ref="DB7:DF7"/>
    <mergeCell ref="DH7:DL7"/>
    <mergeCell ref="DN7:DR7"/>
  </mergeCells>
  <pageMargins left="0.7" right="0.7" top="0.75" bottom="0.75" header="0.3" footer="0.3"/>
  <pageSetup scale="1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
  <sheetViews>
    <sheetView workbookViewId="0">
      <selection activeCell="H46" sqref="H46"/>
    </sheetView>
  </sheetViews>
  <sheetFormatPr defaultColWidth="9.140625" defaultRowHeight="15" x14ac:dyDescent="0.25"/>
  <cols>
    <col min="1" max="16384" width="9.140625" style="6"/>
  </cols>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O70"/>
  <sheetViews>
    <sheetView showGridLines="0" topLeftCell="B1" workbookViewId="0">
      <selection activeCell="K2" sqref="J2:K2"/>
    </sheetView>
  </sheetViews>
  <sheetFormatPr defaultColWidth="9.140625" defaultRowHeight="15" outlineLevelRow="1" outlineLevelCol="1" x14ac:dyDescent="0.25"/>
  <cols>
    <col min="1" max="1" width="9.140625" style="4" hidden="1" customWidth="1" outlineLevel="1"/>
    <col min="2" max="2" width="40.140625" style="4" customWidth="1" collapsed="1"/>
    <col min="3" max="3" width="9" style="4" customWidth="1"/>
    <col min="4" max="5" width="9.5703125" style="4" bestFit="1" customWidth="1"/>
    <col min="6" max="6" width="2.28515625" style="4" customWidth="1"/>
    <col min="7" max="8" width="9.5703125" style="4" bestFit="1" customWidth="1"/>
    <col min="9" max="9" width="9.5703125" style="4" customWidth="1"/>
    <col min="10" max="10" width="2.28515625" style="4" customWidth="1"/>
    <col min="11" max="11" width="9.5703125" style="4" customWidth="1"/>
    <col min="12" max="15" width="9.5703125" style="4" bestFit="1" customWidth="1"/>
    <col min="16" max="16" width="2.28515625" style="4" customWidth="1"/>
    <col min="17" max="19" width="9.5703125" style="4" bestFit="1" customWidth="1"/>
    <col min="20" max="20" width="9.5703125" style="4" customWidth="1"/>
    <col min="21" max="21" width="9.5703125" style="4" bestFit="1" customWidth="1"/>
    <col min="22" max="22" width="2.28515625" style="4" customWidth="1"/>
    <col min="23" max="27" width="9.5703125" style="4" bestFit="1" customWidth="1"/>
    <col min="28" max="28" width="2.28515625" style="4" customWidth="1"/>
    <col min="29" max="29" width="9.5703125" style="4" bestFit="1" customWidth="1"/>
    <col min="30" max="32" width="13.42578125" style="4" customWidth="1"/>
    <col min="33" max="33" width="10.7109375" style="4" customWidth="1"/>
    <col min="34" max="34" width="3.140625" style="4" customWidth="1"/>
    <col min="35" max="39" width="9.5703125" style="4" customWidth="1"/>
    <col min="40" max="40" width="3.140625" style="4" customWidth="1"/>
    <col min="41" max="45" width="11.5703125" style="4" customWidth="1"/>
    <col min="46" max="46" width="3.42578125" style="4" customWidth="1"/>
    <col min="47" max="48" width="9" style="4" customWidth="1"/>
    <col min="49" max="50" width="9.5703125" style="4" bestFit="1" customWidth="1"/>
    <col min="51" max="51" width="9" style="4" customWidth="1"/>
    <col min="52" max="52" width="3.28515625" style="4" customWidth="1"/>
    <col min="53" max="55" width="9" style="4" customWidth="1"/>
    <col min="56" max="56" width="9.5703125" style="4" bestFit="1" customWidth="1"/>
    <col min="57" max="57" width="9" style="4" customWidth="1"/>
    <col min="58" max="58" width="3.42578125" style="4" customWidth="1"/>
    <col min="59" max="60" width="9" style="4" customWidth="1"/>
    <col min="61" max="62" width="9.5703125" style="4" bestFit="1" customWidth="1"/>
    <col min="63" max="63" width="9" style="4" customWidth="1"/>
    <col min="64" max="64" width="3.42578125" style="4" customWidth="1"/>
    <col min="65" max="67" width="11.28515625" style="4" customWidth="1"/>
    <col min="68" max="16384" width="9.140625" style="4"/>
  </cols>
  <sheetData>
    <row r="1" spans="2:67" x14ac:dyDescent="0.25">
      <c r="B1" s="197" t="s">
        <v>82</v>
      </c>
      <c r="C1" s="78">
        <v>408.2</v>
      </c>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N1" s="9"/>
      <c r="BO1" s="9"/>
    </row>
    <row r="2" spans="2:67" x14ac:dyDescent="0.25">
      <c r="B2" s="5" t="s">
        <v>35</v>
      </c>
      <c r="C2" s="201">
        <v>226.79999999999998</v>
      </c>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213"/>
      <c r="AZ2" s="213"/>
      <c r="BA2" s="213"/>
      <c r="BB2" s="213"/>
      <c r="BC2" s="213"/>
      <c r="BD2" s="213"/>
      <c r="BE2" s="213"/>
      <c r="BF2" s="213"/>
      <c r="BG2" s="213"/>
      <c r="BH2" s="213"/>
      <c r="BI2" s="213"/>
      <c r="BJ2" s="213"/>
      <c r="BK2" s="213"/>
      <c r="BL2" s="213"/>
      <c r="BM2" s="213"/>
      <c r="BN2" s="213"/>
      <c r="BO2" s="213"/>
    </row>
    <row r="3" spans="2:67" ht="15" customHeight="1" x14ac:dyDescent="0.25">
      <c r="B3" s="42" t="s">
        <v>36</v>
      </c>
      <c r="C3" s="201">
        <v>5.6</v>
      </c>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row>
    <row r="4" spans="2:67" s="14" customFormat="1" ht="15" customHeight="1" x14ac:dyDescent="0.25">
      <c r="B4" s="5" t="s">
        <v>37</v>
      </c>
      <c r="C4" s="201">
        <v>175.8</v>
      </c>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row>
    <row r="5" spans="2:67" s="14" customFormat="1" x14ac:dyDescent="0.25">
      <c r="B5" s="87"/>
      <c r="C5" s="201"/>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3"/>
      <c r="BN5" s="213"/>
      <c r="BO5" s="213"/>
    </row>
    <row r="6" spans="2:67" s="14" customFormat="1" x14ac:dyDescent="0.25">
      <c r="B6" s="42" t="s">
        <v>216</v>
      </c>
      <c r="C6" s="73">
        <v>-53.7</v>
      </c>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row>
    <row r="7" spans="2:67" s="14" customFormat="1" x14ac:dyDescent="0.25">
      <c r="B7" s="42" t="s">
        <v>178</v>
      </c>
      <c r="C7" s="73">
        <v>55</v>
      </c>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213"/>
      <c r="BG7" s="213"/>
      <c r="BH7" s="213"/>
      <c r="BI7" s="213"/>
      <c r="BJ7" s="213"/>
      <c r="BK7" s="213"/>
      <c r="BL7" s="213"/>
      <c r="BM7" s="213"/>
      <c r="BN7" s="213"/>
      <c r="BO7" s="213"/>
    </row>
    <row r="8" spans="2:67" s="14" customFormat="1" ht="15.75" thickBot="1" x14ac:dyDescent="0.3">
      <c r="B8" s="86"/>
      <c r="C8" s="214"/>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3"/>
      <c r="BN8" s="213"/>
      <c r="BO8" s="213"/>
    </row>
    <row r="9" spans="2:67" s="14" customFormat="1" x14ac:dyDescent="0.25">
      <c r="B9" s="42"/>
      <c r="C9" s="446"/>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row>
    <row r="10" spans="2:67" s="14" customFormat="1" x14ac:dyDescent="0.25">
      <c r="B10" s="42"/>
      <c r="C10" s="446"/>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3"/>
      <c r="BN10" s="213"/>
      <c r="BO10" s="213"/>
    </row>
    <row r="11" spans="2:67" s="14" customFormat="1" x14ac:dyDescent="0.25">
      <c r="B11" s="42"/>
      <c r="C11" s="446"/>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row>
    <row r="12" spans="2:67" s="14" customFormat="1" x14ac:dyDescent="0.25">
      <c r="B12" s="42"/>
      <c r="C12" s="446"/>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row>
    <row r="13" spans="2:67" ht="15.75" thickBot="1" x14ac:dyDescent="0.3">
      <c r="B13" s="87" t="s">
        <v>84</v>
      </c>
      <c r="C13" s="22"/>
      <c r="D13" s="22"/>
      <c r="E13" s="22"/>
      <c r="F13" s="22"/>
      <c r="G13" s="22"/>
      <c r="H13" s="22"/>
      <c r="I13" s="22"/>
      <c r="J13" s="22"/>
      <c r="K13" s="22"/>
      <c r="L13" s="22"/>
      <c r="M13" s="22"/>
      <c r="N13" s="22"/>
      <c r="O13" s="22"/>
      <c r="P13" s="22"/>
      <c r="Q13" s="476"/>
      <c r="R13" s="22"/>
      <c r="S13" s="22"/>
      <c r="T13" s="476"/>
      <c r="U13" s="22"/>
      <c r="V13" s="22"/>
      <c r="W13" s="476"/>
      <c r="X13" s="22"/>
      <c r="Y13" s="22"/>
      <c r="Z13" s="476"/>
      <c r="AA13" s="22"/>
      <c r="AB13" s="22"/>
      <c r="AC13" s="476"/>
      <c r="AD13" s="22"/>
      <c r="AE13" s="22"/>
      <c r="AF13" s="476"/>
      <c r="AG13" s="22"/>
      <c r="AH13" s="22"/>
      <c r="AI13" s="22"/>
      <c r="AJ13" s="22"/>
      <c r="AK13" s="22"/>
      <c r="AL13" s="22"/>
      <c r="AM13" s="476"/>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476"/>
    </row>
    <row r="14" spans="2:67" ht="15.75" thickBot="1" x14ac:dyDescent="0.3">
      <c r="B14" s="87"/>
      <c r="C14" s="213"/>
      <c r="D14" s="704" t="s">
        <v>274</v>
      </c>
      <c r="E14" s="737" t="s">
        <v>275</v>
      </c>
      <c r="F14" s="213"/>
      <c r="G14" s="937">
        <v>2026</v>
      </c>
      <c r="H14" s="938"/>
      <c r="I14" s="939"/>
      <c r="J14" s="213"/>
      <c r="K14" s="934">
        <v>2025</v>
      </c>
      <c r="L14" s="935"/>
      <c r="M14" s="935"/>
      <c r="N14" s="935"/>
      <c r="O14" s="936"/>
      <c r="P14" s="213"/>
      <c r="Q14" s="934">
        <v>2024</v>
      </c>
      <c r="R14" s="935"/>
      <c r="S14" s="935"/>
      <c r="T14" s="935"/>
      <c r="U14" s="936"/>
      <c r="V14" s="494"/>
      <c r="W14" s="934">
        <v>2023</v>
      </c>
      <c r="X14" s="935"/>
      <c r="Y14" s="935"/>
      <c r="Z14" s="935"/>
      <c r="AA14" s="936"/>
      <c r="AB14" s="494"/>
      <c r="AC14" s="934">
        <v>2022</v>
      </c>
      <c r="AD14" s="935"/>
      <c r="AE14" s="935"/>
      <c r="AF14" s="935"/>
      <c r="AG14" s="936"/>
      <c r="AH14" s="213"/>
      <c r="AI14" s="940">
        <v>2021</v>
      </c>
      <c r="AJ14" s="941"/>
      <c r="AK14" s="941"/>
      <c r="AL14" s="941"/>
      <c r="AM14" s="942"/>
      <c r="AN14" s="213"/>
      <c r="AO14" s="943">
        <v>2020</v>
      </c>
      <c r="AP14" s="944"/>
      <c r="AQ14" s="944"/>
      <c r="AR14" s="944"/>
      <c r="AS14" s="945"/>
      <c r="AT14" s="213"/>
      <c r="AU14" s="928">
        <v>2019</v>
      </c>
      <c r="AV14" s="929"/>
      <c r="AW14" s="929"/>
      <c r="AX14" s="929"/>
      <c r="AY14" s="930"/>
      <c r="AZ14" s="213"/>
      <c r="BA14" s="928">
        <v>2018</v>
      </c>
      <c r="BB14" s="929"/>
      <c r="BC14" s="929"/>
      <c r="BD14" s="929"/>
      <c r="BE14" s="930"/>
      <c r="BF14" s="213"/>
      <c r="BG14" s="928">
        <v>2017</v>
      </c>
      <c r="BH14" s="929"/>
      <c r="BI14" s="929"/>
      <c r="BJ14" s="929"/>
      <c r="BK14" s="930"/>
      <c r="BL14" s="213"/>
      <c r="BM14" s="928">
        <v>2016</v>
      </c>
      <c r="BN14" s="929"/>
      <c r="BO14" s="930"/>
    </row>
    <row r="15" spans="2:67" s="159" customFormat="1" x14ac:dyDescent="0.25">
      <c r="B15" s="87"/>
      <c r="C15" s="10"/>
      <c r="D15" s="657" t="s">
        <v>276</v>
      </c>
      <c r="E15" s="707" t="s">
        <v>276</v>
      </c>
      <c r="F15" s="10"/>
      <c r="G15" s="450" t="s">
        <v>277</v>
      </c>
      <c r="H15" s="471" t="s">
        <v>278</v>
      </c>
      <c r="I15" s="907" t="s">
        <v>279</v>
      </c>
      <c r="J15" s="10"/>
      <c r="K15" s="450" t="s">
        <v>277</v>
      </c>
      <c r="L15" s="96" t="s">
        <v>278</v>
      </c>
      <c r="M15" s="10" t="s">
        <v>279</v>
      </c>
      <c r="N15" s="10" t="s">
        <v>280</v>
      </c>
      <c r="O15" s="13" t="s">
        <v>254</v>
      </c>
      <c r="P15" s="10"/>
      <c r="Q15" s="450" t="s">
        <v>277</v>
      </c>
      <c r="R15" s="96" t="s">
        <v>278</v>
      </c>
      <c r="S15" s="10" t="s">
        <v>279</v>
      </c>
      <c r="T15" s="10" t="s">
        <v>280</v>
      </c>
      <c r="U15" s="10" t="s">
        <v>255</v>
      </c>
      <c r="V15" s="425"/>
      <c r="W15" s="450" t="s">
        <v>277</v>
      </c>
      <c r="X15" s="96" t="s">
        <v>278</v>
      </c>
      <c r="Y15" s="10" t="s">
        <v>279</v>
      </c>
      <c r="Z15" s="10" t="s">
        <v>280</v>
      </c>
      <c r="AA15" s="13" t="s">
        <v>256</v>
      </c>
      <c r="AB15" s="425"/>
      <c r="AC15" s="450" t="s">
        <v>277</v>
      </c>
      <c r="AD15" s="96" t="s">
        <v>278</v>
      </c>
      <c r="AE15" s="10" t="s">
        <v>279</v>
      </c>
      <c r="AF15" s="10" t="s">
        <v>280</v>
      </c>
      <c r="AG15" s="13" t="s">
        <v>257</v>
      </c>
      <c r="AH15" s="10"/>
      <c r="AI15" s="75" t="s">
        <v>277</v>
      </c>
      <c r="AJ15" s="10" t="s">
        <v>278</v>
      </c>
      <c r="AK15" s="10" t="s">
        <v>279</v>
      </c>
      <c r="AL15" s="10" t="s">
        <v>280</v>
      </c>
      <c r="AM15" s="13" t="s">
        <v>258</v>
      </c>
      <c r="AN15" s="10"/>
      <c r="AO15" s="75" t="s">
        <v>277</v>
      </c>
      <c r="AP15" s="10" t="s">
        <v>278</v>
      </c>
      <c r="AQ15" s="10" t="s">
        <v>279</v>
      </c>
      <c r="AR15" s="10" t="s">
        <v>280</v>
      </c>
      <c r="AS15" s="13" t="s">
        <v>259</v>
      </c>
      <c r="AT15" s="10"/>
      <c r="AU15" s="75" t="s">
        <v>277</v>
      </c>
      <c r="AV15" s="10" t="s">
        <v>278</v>
      </c>
      <c r="AW15" s="10" t="s">
        <v>279</v>
      </c>
      <c r="AX15" s="10" t="s">
        <v>280</v>
      </c>
      <c r="AY15" s="13" t="s">
        <v>260</v>
      </c>
      <c r="AZ15" s="10"/>
      <c r="BA15" s="75" t="s">
        <v>277</v>
      </c>
      <c r="BB15" s="10" t="s">
        <v>278</v>
      </c>
      <c r="BC15" s="10" t="s">
        <v>279</v>
      </c>
      <c r="BD15" s="10" t="s">
        <v>280</v>
      </c>
      <c r="BE15" s="13" t="s">
        <v>261</v>
      </c>
      <c r="BF15" s="10"/>
      <c r="BG15" s="75" t="s">
        <v>277</v>
      </c>
      <c r="BH15" s="10" t="s">
        <v>278</v>
      </c>
      <c r="BI15" s="10" t="s">
        <v>279</v>
      </c>
      <c r="BJ15" s="10" t="s">
        <v>280</v>
      </c>
      <c r="BK15" s="13" t="s">
        <v>262</v>
      </c>
      <c r="BL15" s="10"/>
      <c r="BM15" s="75" t="s">
        <v>279</v>
      </c>
      <c r="BN15" s="10" t="s">
        <v>280</v>
      </c>
      <c r="BO15" s="13" t="s">
        <v>263</v>
      </c>
    </row>
    <row r="16" spans="2:67" x14ac:dyDescent="0.25">
      <c r="B16" s="42"/>
      <c r="C16" s="22"/>
      <c r="D16" s="640"/>
      <c r="E16" s="708"/>
      <c r="F16" s="22"/>
      <c r="G16" s="24"/>
      <c r="H16" s="366"/>
      <c r="I16" s="683"/>
      <c r="J16" s="22"/>
      <c r="K16" s="24"/>
      <c r="L16" s="366"/>
      <c r="M16" s="366"/>
      <c r="N16" s="366"/>
      <c r="O16" s="23"/>
      <c r="P16" s="22"/>
      <c r="Q16" s="24"/>
      <c r="R16" s="366"/>
      <c r="S16" s="366"/>
      <c r="T16" s="366"/>
      <c r="U16" s="23"/>
      <c r="V16" s="495"/>
      <c r="W16" s="24"/>
      <c r="X16" s="366"/>
      <c r="Y16" s="366"/>
      <c r="Z16" s="366"/>
      <c r="AA16" s="23"/>
      <c r="AB16" s="495"/>
      <c r="AC16" s="24"/>
      <c r="AD16" s="366"/>
      <c r="AE16" s="366"/>
      <c r="AF16" s="366"/>
      <c r="AG16" s="23"/>
      <c r="AH16" s="22"/>
      <c r="AI16" s="24"/>
      <c r="AJ16" s="366"/>
      <c r="AK16" s="366"/>
      <c r="AL16" s="366"/>
      <c r="AM16" s="23"/>
      <c r="AN16" s="22"/>
      <c r="AO16" s="24"/>
      <c r="AP16" s="366"/>
      <c r="AQ16" s="366"/>
      <c r="AR16" s="366"/>
      <c r="AS16" s="23"/>
      <c r="AT16" s="22"/>
      <c r="AU16" s="24"/>
      <c r="AV16" s="22"/>
      <c r="AW16" s="22"/>
      <c r="AX16" s="22"/>
      <c r="AY16" s="23"/>
      <c r="AZ16" s="22"/>
      <c r="BA16" s="24"/>
      <c r="BB16" s="22"/>
      <c r="BC16" s="22"/>
      <c r="BD16" s="22"/>
      <c r="BE16" s="23"/>
      <c r="BF16" s="22"/>
      <c r="BG16" s="24"/>
      <c r="BH16" s="22"/>
      <c r="BI16" s="22"/>
      <c r="BJ16" s="22"/>
      <c r="BK16" s="23"/>
      <c r="BL16" s="22"/>
      <c r="BM16" s="82"/>
      <c r="BN16" s="36"/>
      <c r="BO16" s="37"/>
    </row>
    <row r="17" spans="1:67" s="14" customFormat="1" x14ac:dyDescent="0.25">
      <c r="A17" s="4"/>
      <c r="B17" s="87" t="s">
        <v>3</v>
      </c>
      <c r="C17" s="20"/>
      <c r="D17" s="597">
        <f>SUM(G17:I17,N17)</f>
        <v>532130.70400000003</v>
      </c>
      <c r="E17" s="709">
        <f>SUM(K17:M17,T17)</f>
        <v>548819.80299999996</v>
      </c>
      <c r="F17" s="20"/>
      <c r="G17" s="485">
        <v>123972.33500000001</v>
      </c>
      <c r="H17" s="518">
        <v>126498.567</v>
      </c>
      <c r="I17" s="687">
        <v>133866.33600000001</v>
      </c>
      <c r="J17" s="20"/>
      <c r="K17" s="485">
        <v>129370.462</v>
      </c>
      <c r="L17" s="367">
        <v>131441.66699999999</v>
      </c>
      <c r="M17" s="367">
        <v>143239.674</v>
      </c>
      <c r="N17" s="367">
        <v>147793.46599999999</v>
      </c>
      <c r="O17" s="21">
        <v>551845.26899999997</v>
      </c>
      <c r="P17" s="20"/>
      <c r="Q17" s="485">
        <v>124974</v>
      </c>
      <c r="R17" s="367">
        <v>123201</v>
      </c>
      <c r="S17" s="367">
        <v>139218</v>
      </c>
      <c r="T17" s="367">
        <v>144768</v>
      </c>
      <c r="U17" s="367">
        <v>532161</v>
      </c>
      <c r="V17" s="496"/>
      <c r="W17" s="485">
        <v>124453</v>
      </c>
      <c r="X17" s="367">
        <v>126029</v>
      </c>
      <c r="Y17" s="367">
        <v>135213</v>
      </c>
      <c r="Z17" s="367">
        <v>147394.45400000003</v>
      </c>
      <c r="AA17" s="21">
        <v>533089.45400000003</v>
      </c>
      <c r="AB17" s="496"/>
      <c r="AC17" s="25">
        <v>104023</v>
      </c>
      <c r="AD17" s="367">
        <v>120048</v>
      </c>
      <c r="AE17" s="367">
        <v>126537</v>
      </c>
      <c r="AF17" s="367">
        <v>135605</v>
      </c>
      <c r="AG17" s="21">
        <v>486213</v>
      </c>
      <c r="AH17" s="20"/>
      <c r="AI17" s="25">
        <v>99877</v>
      </c>
      <c r="AJ17" s="367">
        <v>110033</v>
      </c>
      <c r="AK17" s="367">
        <v>111099</v>
      </c>
      <c r="AL17" s="367">
        <v>123954</v>
      </c>
      <c r="AM17" s="21">
        <v>444963</v>
      </c>
      <c r="AN17" s="20"/>
      <c r="AO17" s="25">
        <v>95780</v>
      </c>
      <c r="AP17" s="367">
        <v>87635</v>
      </c>
      <c r="AQ17" s="367">
        <v>98407</v>
      </c>
      <c r="AR17" s="367">
        <v>119284</v>
      </c>
      <c r="AS17" s="21">
        <v>401106</v>
      </c>
      <c r="AT17" s="20"/>
      <c r="AU17" s="25">
        <v>88089</v>
      </c>
      <c r="AV17" s="20">
        <v>92836</v>
      </c>
      <c r="AW17" s="20">
        <v>98053</v>
      </c>
      <c r="AX17" s="20">
        <v>109667</v>
      </c>
      <c r="AY17" s="21">
        <v>388645</v>
      </c>
      <c r="AZ17" s="20"/>
      <c r="BA17" s="25">
        <v>83957</v>
      </c>
      <c r="BB17" s="20">
        <v>84723</v>
      </c>
      <c r="BC17" s="20">
        <v>83342</v>
      </c>
      <c r="BD17" s="20">
        <v>95899</v>
      </c>
      <c r="BE17" s="21">
        <v>347921</v>
      </c>
      <c r="BF17" s="20"/>
      <c r="BG17" s="25">
        <v>78513</v>
      </c>
      <c r="BH17" s="20">
        <v>77953</v>
      </c>
      <c r="BI17" s="20">
        <v>72005</v>
      </c>
      <c r="BJ17" s="20">
        <v>81528</v>
      </c>
      <c r="BK17" s="21">
        <v>309999</v>
      </c>
      <c r="BL17" s="20"/>
      <c r="BM17" s="83">
        <v>27203</v>
      </c>
      <c r="BN17" s="39">
        <v>82589</v>
      </c>
      <c r="BO17" s="40">
        <v>109792</v>
      </c>
    </row>
    <row r="18" spans="1:67" s="189" customFormat="1" x14ac:dyDescent="0.25">
      <c r="A18" s="4"/>
      <c r="B18" s="87" t="s">
        <v>4</v>
      </c>
      <c r="C18" s="256"/>
      <c r="D18" s="486">
        <f>SUM(G18:I18,N18)</f>
        <v>236140.30900000001</v>
      </c>
      <c r="E18" s="727">
        <f t="shared" ref="E18:E29" si="0">SUM(K18:M18,T18)</f>
        <v>266280.09400000004</v>
      </c>
      <c r="F18" s="256"/>
      <c r="G18" s="486">
        <v>56388.36</v>
      </c>
      <c r="H18" s="900">
        <v>53581.707000000002</v>
      </c>
      <c r="I18" s="688">
        <v>56291.205999999998</v>
      </c>
      <c r="J18" s="256"/>
      <c r="K18" s="486">
        <v>59621.720999999998</v>
      </c>
      <c r="L18" s="368">
        <v>60980.675000000003</v>
      </c>
      <c r="M18" s="368">
        <v>65992.698000000004</v>
      </c>
      <c r="N18" s="368">
        <v>69879.035999999993</v>
      </c>
      <c r="O18" s="258">
        <v>256474.13</v>
      </c>
      <c r="P18" s="256"/>
      <c r="Q18" s="486">
        <v>59047</v>
      </c>
      <c r="R18" s="368">
        <v>55716</v>
      </c>
      <c r="S18" s="368">
        <v>64493</v>
      </c>
      <c r="T18" s="368">
        <v>79685</v>
      </c>
      <c r="U18" s="368">
        <v>258941</v>
      </c>
      <c r="V18" s="497"/>
      <c r="W18" s="486">
        <v>59510</v>
      </c>
      <c r="X18" s="368">
        <v>58136</v>
      </c>
      <c r="Y18" s="368">
        <v>64850</v>
      </c>
      <c r="Z18" s="368">
        <v>73291.991999999998</v>
      </c>
      <c r="AA18" s="258">
        <v>255787.992</v>
      </c>
      <c r="AB18" s="497"/>
      <c r="AC18" s="257">
        <v>49843</v>
      </c>
      <c r="AD18" s="368">
        <v>54944</v>
      </c>
      <c r="AE18" s="368">
        <v>59334</v>
      </c>
      <c r="AF18" s="368">
        <v>65085</v>
      </c>
      <c r="AG18" s="258">
        <v>229206</v>
      </c>
      <c r="AH18" s="256"/>
      <c r="AI18" s="257">
        <v>47803</v>
      </c>
      <c r="AJ18" s="368">
        <v>51392</v>
      </c>
      <c r="AK18" s="368">
        <v>51766</v>
      </c>
      <c r="AL18" s="368">
        <v>58714</v>
      </c>
      <c r="AM18" s="258">
        <v>209675</v>
      </c>
      <c r="AN18" s="256"/>
      <c r="AO18" s="257">
        <v>48524</v>
      </c>
      <c r="AP18" s="368">
        <v>43314</v>
      </c>
      <c r="AQ18" s="368">
        <v>47142</v>
      </c>
      <c r="AR18" s="368">
        <v>59881</v>
      </c>
      <c r="AS18" s="258">
        <v>198861</v>
      </c>
      <c r="AT18" s="256"/>
      <c r="AU18" s="257">
        <v>45144</v>
      </c>
      <c r="AV18" s="256">
        <v>47361</v>
      </c>
      <c r="AW18" s="256">
        <v>49849</v>
      </c>
      <c r="AX18" s="256">
        <v>54697</v>
      </c>
      <c r="AY18" s="258">
        <v>197051</v>
      </c>
      <c r="AZ18" s="256"/>
      <c r="BA18" s="257">
        <v>45406</v>
      </c>
      <c r="BB18" s="256">
        <v>44049</v>
      </c>
      <c r="BC18" s="256">
        <v>43373</v>
      </c>
      <c r="BD18" s="256">
        <v>54295</v>
      </c>
      <c r="BE18" s="258">
        <v>187123</v>
      </c>
      <c r="BF18" s="256"/>
      <c r="BG18" s="257">
        <v>54663</v>
      </c>
      <c r="BH18" s="256">
        <v>49475</v>
      </c>
      <c r="BI18" s="256">
        <v>37452</v>
      </c>
      <c r="BJ18" s="256">
        <v>40702</v>
      </c>
      <c r="BK18" s="258">
        <v>182292</v>
      </c>
      <c r="BL18" s="256"/>
      <c r="BM18" s="207">
        <v>20192</v>
      </c>
      <c r="BN18" s="208">
        <v>58599</v>
      </c>
      <c r="BO18" s="209">
        <v>78791</v>
      </c>
    </row>
    <row r="19" spans="1:67" s="14" customFormat="1" x14ac:dyDescent="0.25">
      <c r="A19" s="4"/>
      <c r="B19" s="87" t="s">
        <v>5</v>
      </c>
      <c r="C19" s="20"/>
      <c r="D19" s="485">
        <f>SUM(G19:I19,N19)</f>
        <v>295990.39500000002</v>
      </c>
      <c r="E19" s="728">
        <f t="shared" si="0"/>
        <v>282539.70900000003</v>
      </c>
      <c r="F19" s="20"/>
      <c r="G19" s="485">
        <v>67583.975000000006</v>
      </c>
      <c r="H19" s="518">
        <v>72916.859999999986</v>
      </c>
      <c r="I19" s="687">
        <v>77575.13</v>
      </c>
      <c r="J19" s="20"/>
      <c r="K19" s="485">
        <v>69748.741000000009</v>
      </c>
      <c r="L19" s="518">
        <v>70460.991999999984</v>
      </c>
      <c r="M19" s="518">
        <v>77246.975999999995</v>
      </c>
      <c r="N19" s="518">
        <v>77914.429999999993</v>
      </c>
      <c r="O19" s="529">
        <v>295371.13899999997</v>
      </c>
      <c r="P19" s="20"/>
      <c r="Q19" s="485">
        <v>65927</v>
      </c>
      <c r="R19" s="518">
        <v>67485</v>
      </c>
      <c r="S19" s="518">
        <v>74725</v>
      </c>
      <c r="T19" s="518">
        <v>65083</v>
      </c>
      <c r="U19" s="518">
        <v>273220</v>
      </c>
      <c r="V19" s="496"/>
      <c r="W19" s="485">
        <v>64943</v>
      </c>
      <c r="X19" s="367">
        <v>67893</v>
      </c>
      <c r="Y19" s="367">
        <v>70363</v>
      </c>
      <c r="Z19" s="367">
        <v>74102.462</v>
      </c>
      <c r="AA19" s="21">
        <v>277301.462</v>
      </c>
      <c r="AB19" s="496"/>
      <c r="AC19" s="25">
        <v>54180</v>
      </c>
      <c r="AD19" s="367">
        <v>65104</v>
      </c>
      <c r="AE19" s="367">
        <v>67203</v>
      </c>
      <c r="AF19" s="367">
        <v>70520</v>
      </c>
      <c r="AG19" s="21">
        <v>257007</v>
      </c>
      <c r="AH19" s="20"/>
      <c r="AI19" s="25">
        <v>52074</v>
      </c>
      <c r="AJ19" s="367">
        <v>58641</v>
      </c>
      <c r="AK19" s="367">
        <v>59333</v>
      </c>
      <c r="AL19" s="367">
        <v>65240</v>
      </c>
      <c r="AM19" s="21">
        <v>235288</v>
      </c>
      <c r="AN19" s="20"/>
      <c r="AO19" s="25">
        <v>47256</v>
      </c>
      <c r="AP19" s="367">
        <v>44321</v>
      </c>
      <c r="AQ19" s="367">
        <v>51265</v>
      </c>
      <c r="AR19" s="367">
        <v>59403</v>
      </c>
      <c r="AS19" s="21">
        <v>202245</v>
      </c>
      <c r="AT19" s="20"/>
      <c r="AU19" s="25">
        <v>42945</v>
      </c>
      <c r="AV19" s="20">
        <v>45475</v>
      </c>
      <c r="AW19" s="20">
        <v>48204</v>
      </c>
      <c r="AX19" s="20">
        <v>54970</v>
      </c>
      <c r="AY19" s="21">
        <v>191594</v>
      </c>
      <c r="AZ19" s="20"/>
      <c r="BA19" s="25">
        <v>38551</v>
      </c>
      <c r="BB19" s="20">
        <v>40674</v>
      </c>
      <c r="BC19" s="20">
        <v>39969</v>
      </c>
      <c r="BD19" s="20">
        <v>41604</v>
      </c>
      <c r="BE19" s="21">
        <v>160798</v>
      </c>
      <c r="BF19" s="20"/>
      <c r="BG19" s="25">
        <v>23850</v>
      </c>
      <c r="BH19" s="20">
        <v>28478</v>
      </c>
      <c r="BI19" s="20">
        <v>34553</v>
      </c>
      <c r="BJ19" s="20">
        <v>40826</v>
      </c>
      <c r="BK19" s="21">
        <v>127707</v>
      </c>
      <c r="BL19" s="20"/>
      <c r="BM19" s="83">
        <v>7011</v>
      </c>
      <c r="BN19" s="39">
        <v>23990</v>
      </c>
      <c r="BO19" s="40">
        <v>31001</v>
      </c>
    </row>
    <row r="20" spans="1:67" ht="15" hidden="1" customHeight="1" outlineLevel="1" x14ac:dyDescent="0.25">
      <c r="B20" s="42" t="s">
        <v>6</v>
      </c>
      <c r="C20" s="28"/>
      <c r="D20" s="487">
        <f t="shared" ref="D20:D28" si="1">SUM(G20:I20,N20)</f>
        <v>233081.36199999999</v>
      </c>
      <c r="E20" s="729">
        <f t="shared" si="0"/>
        <v>233217.34</v>
      </c>
      <c r="F20" s="28"/>
      <c r="G20" s="487">
        <v>57453.264999999999</v>
      </c>
      <c r="H20" s="519">
        <v>58248.082999999999</v>
      </c>
      <c r="I20" s="689">
        <v>58730.955999999998</v>
      </c>
      <c r="J20" s="28"/>
      <c r="K20" s="487">
        <v>58753.593999999997</v>
      </c>
      <c r="L20" s="369">
        <v>58287.782999999996</v>
      </c>
      <c r="M20" s="369">
        <v>58556.963000000003</v>
      </c>
      <c r="N20" s="369">
        <v>58649.057999999997</v>
      </c>
      <c r="O20" s="29">
        <v>234247.39800000002</v>
      </c>
      <c r="P20" s="28"/>
      <c r="Q20" s="487">
        <v>55339</v>
      </c>
      <c r="R20" s="369">
        <v>54365</v>
      </c>
      <c r="S20" s="369">
        <v>57367</v>
      </c>
      <c r="T20" s="369">
        <v>57619</v>
      </c>
      <c r="U20" s="369">
        <v>224690</v>
      </c>
      <c r="V20" s="498"/>
      <c r="W20" s="487">
        <v>54831</v>
      </c>
      <c r="X20" s="369">
        <v>54870</v>
      </c>
      <c r="Y20" s="369">
        <v>54535</v>
      </c>
      <c r="Z20" s="369">
        <v>56633.592999999993</v>
      </c>
      <c r="AA20" s="29">
        <v>220869.59299999999</v>
      </c>
      <c r="AB20" s="498"/>
      <c r="AC20" s="27">
        <v>45833</v>
      </c>
      <c r="AD20" s="369">
        <v>50358.077989999991</v>
      </c>
      <c r="AE20" s="369">
        <v>52669.922010000009</v>
      </c>
      <c r="AF20" s="369">
        <v>54848</v>
      </c>
      <c r="AG20" s="29">
        <v>203709</v>
      </c>
      <c r="AH20" s="28"/>
      <c r="AI20" s="27">
        <v>43775</v>
      </c>
      <c r="AJ20" s="369">
        <v>44209</v>
      </c>
      <c r="AK20" s="369">
        <v>46789</v>
      </c>
      <c r="AL20" s="369">
        <v>51317</v>
      </c>
      <c r="AM20" s="29">
        <v>186090</v>
      </c>
      <c r="AN20" s="28"/>
      <c r="AO20" s="27">
        <v>40235</v>
      </c>
      <c r="AP20" s="369">
        <v>37183</v>
      </c>
      <c r="AQ20" s="369">
        <v>40146</v>
      </c>
      <c r="AR20" s="369">
        <v>44823</v>
      </c>
      <c r="AS20" s="29">
        <v>162387</v>
      </c>
      <c r="AT20" s="28"/>
      <c r="AU20" s="27">
        <v>38171</v>
      </c>
      <c r="AV20" s="28">
        <v>37965</v>
      </c>
      <c r="AW20" s="28">
        <v>39791</v>
      </c>
      <c r="AX20" s="28">
        <v>43514</v>
      </c>
      <c r="AY20" s="29">
        <v>159441</v>
      </c>
      <c r="AZ20" s="28"/>
      <c r="BA20" s="27">
        <v>36732</v>
      </c>
      <c r="BB20" s="28">
        <v>36218</v>
      </c>
      <c r="BC20" s="28">
        <v>35792</v>
      </c>
      <c r="BD20" s="28">
        <v>38395</v>
      </c>
      <c r="BE20" s="29">
        <v>147137</v>
      </c>
      <c r="BF20" s="28"/>
      <c r="BG20" s="27">
        <v>30763</v>
      </c>
      <c r="BH20" s="28">
        <v>30867</v>
      </c>
      <c r="BI20" s="28">
        <v>32370</v>
      </c>
      <c r="BJ20" s="28">
        <v>30970</v>
      </c>
      <c r="BK20" s="29">
        <v>124970</v>
      </c>
      <c r="BL20" s="28"/>
      <c r="BM20" s="84">
        <v>8722</v>
      </c>
      <c r="BN20" s="38">
        <v>29369</v>
      </c>
      <c r="BO20" s="85">
        <v>38091</v>
      </c>
    </row>
    <row r="21" spans="1:67" ht="15" hidden="1" customHeight="1" outlineLevel="1" x14ac:dyDescent="0.25">
      <c r="B21" s="42" t="s">
        <v>7</v>
      </c>
      <c r="C21" s="28"/>
      <c r="D21" s="487">
        <f t="shared" si="1"/>
        <v>999.99700000000007</v>
      </c>
      <c r="E21" s="729">
        <f t="shared" si="0"/>
        <v>1000</v>
      </c>
      <c r="F21" s="28"/>
      <c r="G21" s="487">
        <v>250</v>
      </c>
      <c r="H21" s="519">
        <v>250</v>
      </c>
      <c r="I21" s="689">
        <v>250</v>
      </c>
      <c r="J21" s="28"/>
      <c r="K21" s="487">
        <v>250</v>
      </c>
      <c r="L21" s="369">
        <v>249.999</v>
      </c>
      <c r="M21" s="369">
        <v>250.001</v>
      </c>
      <c r="N21" s="369">
        <v>249.99700000000001</v>
      </c>
      <c r="O21" s="29">
        <v>999.99699999999996</v>
      </c>
      <c r="P21" s="28"/>
      <c r="Q21" s="487">
        <v>250</v>
      </c>
      <c r="R21" s="369">
        <v>250</v>
      </c>
      <c r="S21" s="369">
        <v>250</v>
      </c>
      <c r="T21" s="369">
        <v>250</v>
      </c>
      <c r="U21" s="369">
        <v>1000</v>
      </c>
      <c r="V21" s="498"/>
      <c r="W21" s="487">
        <v>250</v>
      </c>
      <c r="X21" s="369">
        <v>250</v>
      </c>
      <c r="Y21" s="369">
        <v>250</v>
      </c>
      <c r="Z21" s="369">
        <v>249.99900000000002</v>
      </c>
      <c r="AA21" s="29">
        <v>999.99900000000002</v>
      </c>
      <c r="AB21" s="498"/>
      <c r="AC21" s="27">
        <v>250</v>
      </c>
      <c r="AD21" s="369">
        <v>250</v>
      </c>
      <c r="AE21" s="369">
        <v>250</v>
      </c>
      <c r="AF21" s="369">
        <v>250</v>
      </c>
      <c r="AG21" s="29">
        <v>1000</v>
      </c>
      <c r="AH21" s="28"/>
      <c r="AI21" s="27">
        <v>250</v>
      </c>
      <c r="AJ21" s="369">
        <v>250</v>
      </c>
      <c r="AK21" s="369">
        <v>250</v>
      </c>
      <c r="AL21" s="369">
        <v>250</v>
      </c>
      <c r="AM21" s="29">
        <v>1000</v>
      </c>
      <c r="AN21" s="28"/>
      <c r="AO21" s="27">
        <v>250</v>
      </c>
      <c r="AP21" s="369">
        <v>250</v>
      </c>
      <c r="AQ21" s="369">
        <v>250</v>
      </c>
      <c r="AR21" s="369">
        <v>250</v>
      </c>
      <c r="AS21" s="29">
        <v>1000</v>
      </c>
      <c r="AT21" s="28"/>
      <c r="AU21" s="27">
        <v>250</v>
      </c>
      <c r="AV21" s="28">
        <v>250</v>
      </c>
      <c r="AW21" s="28">
        <v>250</v>
      </c>
      <c r="AX21" s="28">
        <v>250</v>
      </c>
      <c r="AY21" s="29">
        <v>1000</v>
      </c>
      <c r="AZ21" s="28"/>
      <c r="BA21" s="27">
        <v>250</v>
      </c>
      <c r="BB21" s="28">
        <v>250</v>
      </c>
      <c r="BC21" s="28">
        <v>250</v>
      </c>
      <c r="BD21" s="28">
        <v>250</v>
      </c>
      <c r="BE21" s="29">
        <v>1000</v>
      </c>
      <c r="BF21" s="28"/>
      <c r="BG21" s="27">
        <v>250</v>
      </c>
      <c r="BH21" s="28">
        <v>250</v>
      </c>
      <c r="BI21" s="28">
        <v>250</v>
      </c>
      <c r="BJ21" s="28">
        <v>250</v>
      </c>
      <c r="BK21" s="29">
        <v>1000</v>
      </c>
      <c r="BL21" s="28"/>
      <c r="BM21" s="84">
        <v>83</v>
      </c>
      <c r="BN21" s="38">
        <v>250</v>
      </c>
      <c r="BO21" s="85">
        <v>333</v>
      </c>
    </row>
    <row r="22" spans="1:67" ht="17.25" hidden="1" customHeight="1" outlineLevel="1" x14ac:dyDescent="0.25">
      <c r="B22" s="42" t="s">
        <v>8</v>
      </c>
      <c r="C22" s="22"/>
      <c r="D22" s="487">
        <f t="shared" si="1"/>
        <v>8642.9410000000007</v>
      </c>
      <c r="E22" s="729">
        <f t="shared" si="0"/>
        <v>8684.5339999999997</v>
      </c>
      <c r="F22" s="22"/>
      <c r="G22" s="487">
        <v>2171.1779999999999</v>
      </c>
      <c r="H22" s="519">
        <v>2169.0830000000001</v>
      </c>
      <c r="I22" s="689">
        <v>2131.502</v>
      </c>
      <c r="J22" s="22"/>
      <c r="K22" s="487">
        <v>2171.1779999999999</v>
      </c>
      <c r="L22" s="366">
        <v>2171.1779999999999</v>
      </c>
      <c r="M22" s="366">
        <v>2171.1779999999999</v>
      </c>
      <c r="N22" s="366">
        <v>2171.1779999999999</v>
      </c>
      <c r="O22" s="23">
        <v>8684.7119999999995</v>
      </c>
      <c r="P22" s="22"/>
      <c r="Q22" s="487">
        <v>2171</v>
      </c>
      <c r="R22" s="366">
        <v>2171</v>
      </c>
      <c r="S22" s="366">
        <v>2171</v>
      </c>
      <c r="T22" s="366">
        <v>2171</v>
      </c>
      <c r="U22" s="366">
        <v>8684</v>
      </c>
      <c r="V22" s="495"/>
      <c r="W22" s="487">
        <v>2192</v>
      </c>
      <c r="X22" s="366">
        <v>2191</v>
      </c>
      <c r="Y22" s="366">
        <v>2178</v>
      </c>
      <c r="Z22" s="366">
        <v>2171.5840000000007</v>
      </c>
      <c r="AA22" s="23">
        <v>8732.5840000000007</v>
      </c>
      <c r="AB22" s="495"/>
      <c r="AC22" s="24">
        <v>2192</v>
      </c>
      <c r="AD22" s="366">
        <v>2191</v>
      </c>
      <c r="AE22" s="366">
        <v>2192</v>
      </c>
      <c r="AF22" s="366">
        <v>2192</v>
      </c>
      <c r="AG22" s="23">
        <v>8767</v>
      </c>
      <c r="AH22" s="22"/>
      <c r="AI22" s="24">
        <v>2213</v>
      </c>
      <c r="AJ22" s="366">
        <v>2213</v>
      </c>
      <c r="AK22" s="366">
        <v>2206</v>
      </c>
      <c r="AL22" s="366">
        <v>2192</v>
      </c>
      <c r="AM22" s="23">
        <v>8824</v>
      </c>
      <c r="AN22" s="22"/>
      <c r="AO22" s="24">
        <v>2186</v>
      </c>
      <c r="AP22" s="366">
        <v>2187</v>
      </c>
      <c r="AQ22" s="366">
        <v>2186</v>
      </c>
      <c r="AR22" s="366">
        <v>2213</v>
      </c>
      <c r="AS22" s="23">
        <v>8772</v>
      </c>
      <c r="AT22" s="22"/>
      <c r="AU22" s="24">
        <v>2186</v>
      </c>
      <c r="AV22" s="22">
        <v>2187</v>
      </c>
      <c r="AW22" s="22">
        <v>2186</v>
      </c>
      <c r="AX22" s="22">
        <v>2186</v>
      </c>
      <c r="AY22" s="23">
        <v>8745</v>
      </c>
      <c r="AZ22" s="22"/>
      <c r="BA22" s="24">
        <v>2186</v>
      </c>
      <c r="BB22" s="22">
        <v>2186</v>
      </c>
      <c r="BC22" s="22">
        <v>2187</v>
      </c>
      <c r="BD22" s="22">
        <v>2186</v>
      </c>
      <c r="BE22" s="23">
        <v>8745</v>
      </c>
      <c r="BF22" s="22"/>
      <c r="BG22" s="24">
        <v>2322</v>
      </c>
      <c r="BH22" s="22">
        <v>2165</v>
      </c>
      <c r="BI22" s="22">
        <v>2186</v>
      </c>
      <c r="BJ22" s="22">
        <v>2186</v>
      </c>
      <c r="BK22" s="23">
        <v>8859</v>
      </c>
      <c r="BL22" s="22"/>
      <c r="BM22" s="84">
        <v>0</v>
      </c>
      <c r="BN22" s="38">
        <v>2730</v>
      </c>
      <c r="BO22" s="85">
        <v>2730</v>
      </c>
    </row>
    <row r="23" spans="1:67" s="159" customFormat="1" ht="17.25" hidden="1" customHeight="1" outlineLevel="1" x14ac:dyDescent="0.4">
      <c r="A23" s="4"/>
      <c r="B23" s="42" t="s">
        <v>9</v>
      </c>
      <c r="C23" s="157"/>
      <c r="D23" s="489">
        <f t="shared" si="1"/>
        <v>0</v>
      </c>
      <c r="E23" s="730">
        <f t="shared" si="0"/>
        <v>0</v>
      </c>
      <c r="F23" s="157"/>
      <c r="G23" s="489">
        <v>0</v>
      </c>
      <c r="H23" s="901">
        <v>0</v>
      </c>
      <c r="I23" s="690">
        <v>0</v>
      </c>
      <c r="J23" s="157"/>
      <c r="K23" s="489">
        <v>0</v>
      </c>
      <c r="L23" s="371">
        <v>0</v>
      </c>
      <c r="M23" s="371">
        <v>0</v>
      </c>
      <c r="N23" s="371">
        <v>0</v>
      </c>
      <c r="O23" s="33">
        <v>0</v>
      </c>
      <c r="P23" s="157"/>
      <c r="Q23" s="489">
        <v>0</v>
      </c>
      <c r="R23" s="371">
        <v>0</v>
      </c>
      <c r="S23" s="371">
        <v>0</v>
      </c>
      <c r="T23" s="371">
        <v>0</v>
      </c>
      <c r="U23" s="371">
        <v>0</v>
      </c>
      <c r="V23" s="499"/>
      <c r="W23" s="489">
        <v>0</v>
      </c>
      <c r="X23" s="371">
        <v>0</v>
      </c>
      <c r="Y23" s="371">
        <v>0</v>
      </c>
      <c r="Z23" s="371">
        <v>0</v>
      </c>
      <c r="AA23" s="33">
        <v>0</v>
      </c>
      <c r="AB23" s="499"/>
      <c r="AC23" s="156">
        <v>0</v>
      </c>
      <c r="AD23" s="370">
        <v>0</v>
      </c>
      <c r="AE23" s="370">
        <v>0</v>
      </c>
      <c r="AF23" s="370">
        <v>0</v>
      </c>
      <c r="AG23" s="33">
        <v>0</v>
      </c>
      <c r="AH23" s="157"/>
      <c r="AI23" s="156">
        <v>0</v>
      </c>
      <c r="AJ23" s="370">
        <v>0</v>
      </c>
      <c r="AK23" s="370">
        <v>0</v>
      </c>
      <c r="AL23" s="370">
        <v>0</v>
      </c>
      <c r="AM23" s="158">
        <v>0</v>
      </c>
      <c r="AN23" s="157"/>
      <c r="AO23" s="156">
        <v>0</v>
      </c>
      <c r="AP23" s="370">
        <v>0</v>
      </c>
      <c r="AQ23" s="370">
        <v>0</v>
      </c>
      <c r="AR23" s="370">
        <v>0</v>
      </c>
      <c r="AS23" s="158">
        <v>0</v>
      </c>
      <c r="AT23" s="157"/>
      <c r="AU23" s="156">
        <v>0</v>
      </c>
      <c r="AV23" s="157">
        <v>0</v>
      </c>
      <c r="AW23" s="157">
        <v>0</v>
      </c>
      <c r="AX23" s="157">
        <v>0</v>
      </c>
      <c r="AY23" s="158">
        <v>0</v>
      </c>
      <c r="AZ23" s="157"/>
      <c r="BA23" s="156">
        <v>0</v>
      </c>
      <c r="BB23" s="157">
        <v>0</v>
      </c>
      <c r="BC23" s="157">
        <v>0</v>
      </c>
      <c r="BD23" s="157">
        <v>0</v>
      </c>
      <c r="BE23" s="158">
        <v>0</v>
      </c>
      <c r="BF23" s="157"/>
      <c r="BG23" s="156">
        <v>0</v>
      </c>
      <c r="BH23" s="157">
        <v>0</v>
      </c>
      <c r="BI23" s="157">
        <v>0</v>
      </c>
      <c r="BJ23" s="157">
        <v>0</v>
      </c>
      <c r="BK23" s="158">
        <v>0</v>
      </c>
      <c r="BL23" s="157"/>
      <c r="BM23" s="193">
        <v>0</v>
      </c>
      <c r="BN23" s="187">
        <v>0</v>
      </c>
      <c r="BO23" s="188">
        <v>0</v>
      </c>
    </row>
    <row r="24" spans="1:67" s="14" customFormat="1" collapsed="1" x14ac:dyDescent="0.25">
      <c r="A24" s="4"/>
      <c r="B24" s="87" t="s">
        <v>10</v>
      </c>
      <c r="C24" s="20"/>
      <c r="D24" s="485">
        <f>SUM(G24:I24,N24)</f>
        <v>53266.094999999987</v>
      </c>
      <c r="E24" s="728">
        <f t="shared" si="0"/>
        <v>39637.834999999992</v>
      </c>
      <c r="F24" s="20"/>
      <c r="G24" s="485">
        <v>7709.5320000000065</v>
      </c>
      <c r="H24" s="518">
        <v>12249.693999999989</v>
      </c>
      <c r="I24" s="687">
        <v>16462.671999999999</v>
      </c>
      <c r="J24" s="20"/>
      <c r="K24" s="485">
        <v>8573.9690000000119</v>
      </c>
      <c r="L24" s="518">
        <v>9752.0319999999847</v>
      </c>
      <c r="M24" s="518">
        <v>16268.833999999995</v>
      </c>
      <c r="N24" s="518">
        <v>16844.196999999993</v>
      </c>
      <c r="O24" s="529">
        <v>51439.031999999948</v>
      </c>
      <c r="P24" s="20"/>
      <c r="Q24" s="485">
        <v>8167</v>
      </c>
      <c r="R24" s="518">
        <v>10699</v>
      </c>
      <c r="S24" s="518">
        <v>14937</v>
      </c>
      <c r="T24" s="518">
        <v>5043</v>
      </c>
      <c r="U24" s="518">
        <v>38846</v>
      </c>
      <c r="V24" s="496"/>
      <c r="W24" s="485">
        <v>7670</v>
      </c>
      <c r="X24" s="367">
        <v>10582</v>
      </c>
      <c r="Y24" s="367">
        <v>13400</v>
      </c>
      <c r="Z24" s="367">
        <v>15047.286</v>
      </c>
      <c r="AA24" s="21">
        <v>46699.286</v>
      </c>
      <c r="AB24" s="496"/>
      <c r="AC24" s="25">
        <v>5905</v>
      </c>
      <c r="AD24" s="367">
        <v>12305</v>
      </c>
      <c r="AE24" s="367">
        <v>12091</v>
      </c>
      <c r="AF24" s="367">
        <v>13230</v>
      </c>
      <c r="AG24" s="21">
        <v>43531</v>
      </c>
      <c r="AH24" s="20"/>
      <c r="AI24" s="25">
        <v>5836</v>
      </c>
      <c r="AJ24" s="367">
        <v>11969</v>
      </c>
      <c r="AK24" s="367">
        <v>10088</v>
      </c>
      <c r="AL24" s="367">
        <v>11481</v>
      </c>
      <c r="AM24" s="21">
        <v>39374</v>
      </c>
      <c r="AN24" s="20"/>
      <c r="AO24" s="25">
        <v>4585</v>
      </c>
      <c r="AP24" s="367">
        <v>4701</v>
      </c>
      <c r="AQ24" s="367">
        <v>8683</v>
      </c>
      <c r="AR24" s="367">
        <v>12117</v>
      </c>
      <c r="AS24" s="21">
        <v>30086</v>
      </c>
      <c r="AT24" s="20"/>
      <c r="AU24" s="25">
        <v>2338</v>
      </c>
      <c r="AV24" s="20">
        <v>5073</v>
      </c>
      <c r="AW24" s="20">
        <v>5977</v>
      </c>
      <c r="AX24" s="20">
        <v>9020</v>
      </c>
      <c r="AY24" s="21">
        <v>22408</v>
      </c>
      <c r="AZ24" s="20"/>
      <c r="BA24" s="25">
        <v>-617</v>
      </c>
      <c r="BB24" s="20">
        <v>2020</v>
      </c>
      <c r="BC24" s="20">
        <v>1740</v>
      </c>
      <c r="BD24" s="20">
        <v>773</v>
      </c>
      <c r="BE24" s="21">
        <v>3916</v>
      </c>
      <c r="BF24" s="20"/>
      <c r="BG24" s="25">
        <v>-9485</v>
      </c>
      <c r="BH24" s="20">
        <v>-4804</v>
      </c>
      <c r="BI24" s="20">
        <v>-253</v>
      </c>
      <c r="BJ24" s="20">
        <v>7420</v>
      </c>
      <c r="BK24" s="21">
        <v>-7122</v>
      </c>
      <c r="BL24" s="20"/>
      <c r="BM24" s="83">
        <v>-1794</v>
      </c>
      <c r="BN24" s="39">
        <v>-8359</v>
      </c>
      <c r="BO24" s="40">
        <v>-10153</v>
      </c>
    </row>
    <row r="25" spans="1:67" ht="15" hidden="1" customHeight="1" outlineLevel="1" x14ac:dyDescent="0.25">
      <c r="B25" s="42" t="s">
        <v>11</v>
      </c>
      <c r="C25" s="28"/>
      <c r="D25" s="531">
        <f t="shared" si="1"/>
        <v>329.27099999999996</v>
      </c>
      <c r="E25" s="731">
        <f t="shared" si="0"/>
        <v>-144.75700000000003</v>
      </c>
      <c r="F25" s="28"/>
      <c r="G25" s="531">
        <v>105.39200000000001</v>
      </c>
      <c r="H25" s="532">
        <v>69.600999999999999</v>
      </c>
      <c r="I25" s="691">
        <v>10.224</v>
      </c>
      <c r="J25" s="28"/>
      <c r="K25" s="487">
        <v>178.602</v>
      </c>
      <c r="L25" s="369">
        <v>-168.78100000000001</v>
      </c>
      <c r="M25" s="369">
        <v>-182.57800000000003</v>
      </c>
      <c r="N25" s="369">
        <v>144.054</v>
      </c>
      <c r="O25" s="29">
        <v>-28.702999999999975</v>
      </c>
      <c r="P25" s="28"/>
      <c r="Q25" s="487">
        <v>41</v>
      </c>
      <c r="R25" s="369">
        <v>181</v>
      </c>
      <c r="S25" s="369">
        <v>86</v>
      </c>
      <c r="T25" s="369">
        <v>28</v>
      </c>
      <c r="U25" s="369">
        <v>334</v>
      </c>
      <c r="V25" s="498"/>
      <c r="W25" s="487">
        <v>-5</v>
      </c>
      <c r="X25" s="369">
        <v>-48</v>
      </c>
      <c r="Y25" s="369">
        <v>172</v>
      </c>
      <c r="Z25" s="369">
        <v>-339.77300000000002</v>
      </c>
      <c r="AA25" s="29">
        <v>-220.773</v>
      </c>
      <c r="AB25" s="498"/>
      <c r="AC25" s="27">
        <v>-505</v>
      </c>
      <c r="AD25" s="369">
        <v>-21</v>
      </c>
      <c r="AE25" s="369">
        <v>775</v>
      </c>
      <c r="AF25" s="369">
        <v>-237</v>
      </c>
      <c r="AG25" s="29">
        <v>12</v>
      </c>
      <c r="AH25" s="28"/>
      <c r="AI25" s="27">
        <v>85</v>
      </c>
      <c r="AJ25" s="369">
        <v>-192</v>
      </c>
      <c r="AK25" s="369">
        <v>74</v>
      </c>
      <c r="AL25" s="369">
        <v>466</v>
      </c>
      <c r="AM25" s="29">
        <v>433</v>
      </c>
      <c r="AN25" s="28"/>
      <c r="AO25" s="27">
        <v>470</v>
      </c>
      <c r="AP25" s="369">
        <v>899</v>
      </c>
      <c r="AQ25" s="369">
        <v>327</v>
      </c>
      <c r="AR25" s="369">
        <v>122</v>
      </c>
      <c r="AS25" s="29">
        <v>1818</v>
      </c>
      <c r="AT25" s="28"/>
      <c r="AU25" s="27">
        <v>92</v>
      </c>
      <c r="AV25" s="28">
        <v>151</v>
      </c>
      <c r="AW25" s="28">
        <v>-28</v>
      </c>
      <c r="AX25" s="28">
        <v>71</v>
      </c>
      <c r="AY25" s="29">
        <v>286</v>
      </c>
      <c r="AZ25" s="28"/>
      <c r="BA25" s="27">
        <v>-170</v>
      </c>
      <c r="BB25" s="28">
        <v>324</v>
      </c>
      <c r="BC25" s="28">
        <v>270</v>
      </c>
      <c r="BD25" s="28">
        <v>251</v>
      </c>
      <c r="BE25" s="29">
        <v>675</v>
      </c>
      <c r="BF25" s="28"/>
      <c r="BG25" s="27">
        <v>90</v>
      </c>
      <c r="BH25" s="28">
        <v>188</v>
      </c>
      <c r="BI25" s="28">
        <v>-120</v>
      </c>
      <c r="BJ25" s="28">
        <v>46</v>
      </c>
      <c r="BK25" s="29">
        <v>204</v>
      </c>
      <c r="BL25" s="28"/>
      <c r="BM25" s="84">
        <v>2124</v>
      </c>
      <c r="BN25" s="38">
        <v>-1533</v>
      </c>
      <c r="BO25" s="85">
        <v>591</v>
      </c>
    </row>
    <row r="26" spans="1:67" ht="15" hidden="1" customHeight="1" outlineLevel="1" x14ac:dyDescent="0.25">
      <c r="B26" s="42" t="s">
        <v>12</v>
      </c>
      <c r="C26" s="28"/>
      <c r="D26" s="531">
        <f t="shared" si="1"/>
        <v>-8.3129999999999988</v>
      </c>
      <c r="E26" s="731">
        <f t="shared" si="0"/>
        <v>-13.562000000000001</v>
      </c>
      <c r="F26" s="28"/>
      <c r="G26" s="531">
        <v>-0.9890000000000001</v>
      </c>
      <c r="H26" s="532">
        <v>-0.88200000000000001</v>
      </c>
      <c r="I26" s="691">
        <v>-0.95899999999999996</v>
      </c>
      <c r="J26" s="28"/>
      <c r="K26" s="487">
        <v>1.0539999999999998</v>
      </c>
      <c r="L26" s="369">
        <v>-2.996</v>
      </c>
      <c r="M26" s="369">
        <v>-0.62</v>
      </c>
      <c r="N26" s="369">
        <v>-5.4829999999999997</v>
      </c>
      <c r="O26" s="29">
        <v>-8.0449999999999999</v>
      </c>
      <c r="P26" s="28"/>
      <c r="Q26" s="487">
        <v>-3</v>
      </c>
      <c r="R26" s="369">
        <v>1</v>
      </c>
      <c r="S26" s="369">
        <v>-2</v>
      </c>
      <c r="T26" s="369">
        <v>-11</v>
      </c>
      <c r="U26" s="369">
        <v>-14</v>
      </c>
      <c r="V26" s="498"/>
      <c r="W26" s="487">
        <v>0</v>
      </c>
      <c r="X26" s="369">
        <v>-3</v>
      </c>
      <c r="Y26" s="369">
        <v>-2</v>
      </c>
      <c r="Z26" s="369">
        <v>-3.4649999999999999</v>
      </c>
      <c r="AA26" s="29">
        <v>-8.4649999999999999</v>
      </c>
      <c r="AB26" s="498"/>
      <c r="AC26" s="27">
        <v>26</v>
      </c>
      <c r="AD26" s="369">
        <v>-16</v>
      </c>
      <c r="AE26" s="369">
        <v>2</v>
      </c>
      <c r="AF26" s="369">
        <v>-12</v>
      </c>
      <c r="AG26" s="29">
        <v>0</v>
      </c>
      <c r="AH26" s="28"/>
      <c r="AI26" s="27">
        <v>0</v>
      </c>
      <c r="AJ26" s="369">
        <v>7</v>
      </c>
      <c r="AK26" s="369">
        <v>1</v>
      </c>
      <c r="AL26" s="369">
        <v>8</v>
      </c>
      <c r="AM26" s="29">
        <v>16</v>
      </c>
      <c r="AN26" s="28"/>
      <c r="AO26" s="27">
        <v>26</v>
      </c>
      <c r="AP26" s="369">
        <v>14</v>
      </c>
      <c r="AQ26" s="369">
        <v>3</v>
      </c>
      <c r="AR26" s="369">
        <v>-24</v>
      </c>
      <c r="AS26" s="29">
        <v>19</v>
      </c>
      <c r="AT26" s="28"/>
      <c r="AU26" s="27">
        <v>-4</v>
      </c>
      <c r="AV26" s="28">
        <v>6</v>
      </c>
      <c r="AW26" s="28">
        <v>0</v>
      </c>
      <c r="AX26" s="28">
        <v>-26</v>
      </c>
      <c r="AY26" s="29">
        <v>-24</v>
      </c>
      <c r="AZ26" s="28"/>
      <c r="BA26" s="27">
        <v>8</v>
      </c>
      <c r="BB26" s="28">
        <v>-3</v>
      </c>
      <c r="BC26" s="28">
        <v>8</v>
      </c>
      <c r="BD26" s="28">
        <v>1</v>
      </c>
      <c r="BE26" s="29">
        <v>14</v>
      </c>
      <c r="BF26" s="28"/>
      <c r="BG26" s="27">
        <v>29</v>
      </c>
      <c r="BH26" s="28">
        <v>21</v>
      </c>
      <c r="BI26" s="28">
        <v>1</v>
      </c>
      <c r="BJ26" s="28">
        <v>-1</v>
      </c>
      <c r="BK26" s="29">
        <v>50</v>
      </c>
      <c r="BL26" s="28"/>
      <c r="BM26" s="84">
        <v>6</v>
      </c>
      <c r="BN26" s="38">
        <v>34</v>
      </c>
      <c r="BO26" s="85">
        <v>40</v>
      </c>
    </row>
    <row r="27" spans="1:67" ht="15" hidden="1" customHeight="1" outlineLevel="1" x14ac:dyDescent="0.25">
      <c r="B27" s="42" t="s">
        <v>13</v>
      </c>
      <c r="C27" s="28"/>
      <c r="D27" s="531">
        <f t="shared" si="1"/>
        <v>11319.511</v>
      </c>
      <c r="E27" s="731">
        <f t="shared" si="0"/>
        <v>14161.567999999999</v>
      </c>
      <c r="F27" s="28"/>
      <c r="G27" s="531">
        <v>3001.03</v>
      </c>
      <c r="H27" s="532">
        <v>2515.7510000000002</v>
      </c>
      <c r="I27" s="691">
        <v>2147.4789999999998</v>
      </c>
      <c r="J27" s="28"/>
      <c r="K27" s="487">
        <v>3344.0189999999998</v>
      </c>
      <c r="L27" s="369">
        <v>3747.415</v>
      </c>
      <c r="M27" s="369">
        <v>3818.134</v>
      </c>
      <c r="N27" s="369">
        <v>3655.2510000000002</v>
      </c>
      <c r="O27" s="29">
        <v>14564.819</v>
      </c>
      <c r="P27" s="28"/>
      <c r="Q27" s="487">
        <v>3526</v>
      </c>
      <c r="R27" s="369">
        <v>3253</v>
      </c>
      <c r="S27" s="369">
        <v>3334</v>
      </c>
      <c r="T27" s="369">
        <v>3252</v>
      </c>
      <c r="U27" s="369">
        <v>13366</v>
      </c>
      <c r="V27" s="498"/>
      <c r="W27" s="487">
        <v>4799</v>
      </c>
      <c r="X27" s="369">
        <v>5423</v>
      </c>
      <c r="Y27" s="369">
        <v>5476</v>
      </c>
      <c r="Z27" s="369">
        <v>4545.9759999999987</v>
      </c>
      <c r="AA27" s="29">
        <v>20243.975999999999</v>
      </c>
      <c r="AB27" s="498"/>
      <c r="AC27" s="27">
        <v>2920</v>
      </c>
      <c r="AD27" s="369">
        <v>3078</v>
      </c>
      <c r="AE27" s="369">
        <v>3503</v>
      </c>
      <c r="AF27" s="369">
        <v>4260</v>
      </c>
      <c r="AG27" s="29">
        <v>13761</v>
      </c>
      <c r="AH27" s="28"/>
      <c r="AI27" s="27">
        <v>2984</v>
      </c>
      <c r="AJ27" s="369">
        <v>2799</v>
      </c>
      <c r="AK27" s="369">
        <v>2960</v>
      </c>
      <c r="AL27" s="369">
        <v>3125</v>
      </c>
      <c r="AM27" s="29">
        <v>11868</v>
      </c>
      <c r="AN27" s="28"/>
      <c r="AO27" s="27">
        <v>3820</v>
      </c>
      <c r="AP27" s="369">
        <v>3514</v>
      </c>
      <c r="AQ27" s="369">
        <v>3436</v>
      </c>
      <c r="AR27" s="369">
        <v>3315</v>
      </c>
      <c r="AS27" s="29">
        <v>14085</v>
      </c>
      <c r="AT27" s="28"/>
      <c r="AU27" s="27">
        <v>4565</v>
      </c>
      <c r="AV27" s="28">
        <v>4545</v>
      </c>
      <c r="AW27" s="28">
        <v>4390</v>
      </c>
      <c r="AX27" s="28">
        <v>4067</v>
      </c>
      <c r="AY27" s="29">
        <v>17567</v>
      </c>
      <c r="AZ27" s="28"/>
      <c r="BA27" s="27">
        <v>4099</v>
      </c>
      <c r="BB27" s="28">
        <v>4339</v>
      </c>
      <c r="BC27" s="28">
        <v>4466</v>
      </c>
      <c r="BD27" s="28">
        <v>4582</v>
      </c>
      <c r="BE27" s="29">
        <v>17486</v>
      </c>
      <c r="BF27" s="28"/>
      <c r="BG27" s="27">
        <v>3528</v>
      </c>
      <c r="BH27" s="28">
        <v>3507</v>
      </c>
      <c r="BI27" s="28">
        <v>3662</v>
      </c>
      <c r="BJ27" s="28">
        <v>3824</v>
      </c>
      <c r="BK27" s="29">
        <v>14521</v>
      </c>
      <c r="BL27" s="28"/>
      <c r="BM27" s="84">
        <v>1206</v>
      </c>
      <c r="BN27" s="38">
        <v>3641</v>
      </c>
      <c r="BO27" s="85">
        <v>4847</v>
      </c>
    </row>
    <row r="28" spans="1:67" ht="17.25" hidden="1" customHeight="1" outlineLevel="1" x14ac:dyDescent="0.4">
      <c r="B28" s="42" t="s">
        <v>14</v>
      </c>
      <c r="C28" s="32"/>
      <c r="D28" s="580">
        <f t="shared" si="1"/>
        <v>7952.3120000000008</v>
      </c>
      <c r="E28" s="732">
        <f t="shared" si="0"/>
        <v>5202.1310000000003</v>
      </c>
      <c r="F28" s="32"/>
      <c r="G28" s="580">
        <v>-265.36900000000003</v>
      </c>
      <c r="H28" s="823">
        <v>2058.4160000000002</v>
      </c>
      <c r="I28" s="696">
        <v>2971.8130000000001</v>
      </c>
      <c r="J28" s="32"/>
      <c r="K28" s="489">
        <v>1143.8710000000001</v>
      </c>
      <c r="L28" s="371">
        <v>1318.5730000000001</v>
      </c>
      <c r="M28" s="371">
        <v>3005.6869999999999</v>
      </c>
      <c r="N28" s="371">
        <v>3187.4520000000002</v>
      </c>
      <c r="O28" s="33">
        <v>8655.5830000000005</v>
      </c>
      <c r="P28" s="32"/>
      <c r="Q28" s="489">
        <v>1203</v>
      </c>
      <c r="R28" s="371">
        <v>1807</v>
      </c>
      <c r="S28" s="371">
        <v>1782</v>
      </c>
      <c r="T28" s="371">
        <v>-266</v>
      </c>
      <c r="U28" s="371">
        <v>4526</v>
      </c>
      <c r="V28" s="500"/>
      <c r="W28" s="489">
        <v>726</v>
      </c>
      <c r="X28" s="371">
        <v>1344</v>
      </c>
      <c r="Y28" s="371">
        <v>1920</v>
      </c>
      <c r="Z28" s="371">
        <v>1004.3760000000002</v>
      </c>
      <c r="AA28" s="33">
        <v>4994.3760000000002</v>
      </c>
      <c r="AB28" s="500"/>
      <c r="AC28" s="31">
        <v>819</v>
      </c>
      <c r="AD28" s="371">
        <v>2274</v>
      </c>
      <c r="AE28" s="371">
        <v>1906</v>
      </c>
      <c r="AF28" s="371">
        <v>2126</v>
      </c>
      <c r="AG28" s="33">
        <v>7125</v>
      </c>
      <c r="AH28" s="32"/>
      <c r="AI28" s="31">
        <v>768</v>
      </c>
      <c r="AJ28" s="371">
        <v>2259</v>
      </c>
      <c r="AK28" s="371">
        <v>1830</v>
      </c>
      <c r="AL28" s="371">
        <v>2048</v>
      </c>
      <c r="AM28" s="33">
        <v>6905</v>
      </c>
      <c r="AN28" s="32"/>
      <c r="AO28" s="31">
        <v>-1864</v>
      </c>
      <c r="AP28" s="371">
        <v>287</v>
      </c>
      <c r="AQ28" s="371">
        <v>1522</v>
      </c>
      <c r="AR28" s="371">
        <v>1863</v>
      </c>
      <c r="AS28" s="33">
        <v>1808</v>
      </c>
      <c r="AT28" s="32"/>
      <c r="AU28" s="31">
        <v>-445</v>
      </c>
      <c r="AV28" s="32">
        <v>756</v>
      </c>
      <c r="AW28" s="32">
        <v>431</v>
      </c>
      <c r="AX28" s="32">
        <v>1778</v>
      </c>
      <c r="AY28" s="33">
        <v>2520</v>
      </c>
      <c r="AZ28" s="32"/>
      <c r="BA28" s="31">
        <v>-1779</v>
      </c>
      <c r="BB28" s="32">
        <v>458</v>
      </c>
      <c r="BC28" s="32">
        <v>735</v>
      </c>
      <c r="BD28" s="32">
        <v>-1594</v>
      </c>
      <c r="BE28" s="33">
        <v>-2180</v>
      </c>
      <c r="BF28" s="32"/>
      <c r="BG28" s="31">
        <v>-5384</v>
      </c>
      <c r="BH28" s="32">
        <v>-3695</v>
      </c>
      <c r="BI28" s="32">
        <v>-1326</v>
      </c>
      <c r="BJ28" s="32">
        <v>-2087</v>
      </c>
      <c r="BK28" s="33">
        <v>-12492</v>
      </c>
      <c r="BL28" s="32"/>
      <c r="BM28" s="240">
        <v>-1963</v>
      </c>
      <c r="BN28" s="239">
        <v>-3227</v>
      </c>
      <c r="BO28" s="241">
        <v>-5190</v>
      </c>
    </row>
    <row r="29" spans="1:67" s="14" customFormat="1" collapsed="1" x14ac:dyDescent="0.25">
      <c r="A29" s="4"/>
      <c r="B29" s="87" t="s">
        <v>17</v>
      </c>
      <c r="C29" s="20"/>
      <c r="D29" s="574">
        <f>SUM(G29:I29,N29)</f>
        <v>33673.313999999984</v>
      </c>
      <c r="E29" s="733">
        <f t="shared" si="0"/>
        <v>20432.454999999991</v>
      </c>
      <c r="F29" s="20"/>
      <c r="G29" s="574">
        <v>4869.4680000000062</v>
      </c>
      <c r="H29" s="577">
        <v>7606.8079999999882</v>
      </c>
      <c r="I29" s="584">
        <v>11334.115</v>
      </c>
      <c r="J29" s="20"/>
      <c r="K29" s="485">
        <v>3906.4230000000116</v>
      </c>
      <c r="L29" s="518">
        <v>4857.8209999999845</v>
      </c>
      <c r="M29" s="518">
        <v>9628.2109999999957</v>
      </c>
      <c r="N29" s="518">
        <v>9862.9229999999916</v>
      </c>
      <c r="O29" s="529">
        <v>28255.377999999946</v>
      </c>
      <c r="P29" s="20"/>
      <c r="Q29" s="485">
        <v>3400</v>
      </c>
      <c r="R29" s="518">
        <v>5457</v>
      </c>
      <c r="S29" s="518">
        <v>9737</v>
      </c>
      <c r="T29" s="518">
        <v>2040</v>
      </c>
      <c r="U29" s="518">
        <v>20634</v>
      </c>
      <c r="V29" s="496"/>
      <c r="W29" s="485">
        <v>2150</v>
      </c>
      <c r="X29" s="367">
        <v>3866</v>
      </c>
      <c r="Y29" s="367">
        <v>5834</v>
      </c>
      <c r="Z29" s="367">
        <v>9840.1719999999987</v>
      </c>
      <c r="AA29" s="21">
        <v>21690.171999999999</v>
      </c>
      <c r="AB29" s="496"/>
      <c r="AC29" s="25">
        <v>2645</v>
      </c>
      <c r="AD29" s="367">
        <v>6990</v>
      </c>
      <c r="AE29" s="367">
        <v>5905</v>
      </c>
      <c r="AF29" s="367">
        <v>7093</v>
      </c>
      <c r="AG29" s="21">
        <v>22633</v>
      </c>
      <c r="AH29" s="20"/>
      <c r="AI29" s="25">
        <v>1999</v>
      </c>
      <c r="AJ29" s="367">
        <v>7096</v>
      </c>
      <c r="AK29" s="367">
        <v>5223</v>
      </c>
      <c r="AL29" s="367">
        <v>5834</v>
      </c>
      <c r="AM29" s="21">
        <v>20152</v>
      </c>
      <c r="AN29" s="20"/>
      <c r="AO29" s="25">
        <v>2133</v>
      </c>
      <c r="AP29" s="367">
        <v>-13</v>
      </c>
      <c r="AQ29" s="367">
        <v>3395</v>
      </c>
      <c r="AR29" s="367">
        <v>6841</v>
      </c>
      <c r="AS29" s="21">
        <v>12356</v>
      </c>
      <c r="AT29" s="20"/>
      <c r="AU29" s="25">
        <v>-1870</v>
      </c>
      <c r="AV29" s="20">
        <v>-385</v>
      </c>
      <c r="AW29" s="20">
        <v>1184</v>
      </c>
      <c r="AX29" s="20">
        <v>3130</v>
      </c>
      <c r="AY29" s="21">
        <v>2059</v>
      </c>
      <c r="AZ29" s="20"/>
      <c r="BA29" s="25">
        <v>-2775</v>
      </c>
      <c r="BB29" s="20">
        <v>-3098</v>
      </c>
      <c r="BC29" s="20">
        <v>-3739</v>
      </c>
      <c r="BD29" s="20">
        <v>-2467</v>
      </c>
      <c r="BE29" s="21">
        <v>-12079</v>
      </c>
      <c r="BF29" s="20"/>
      <c r="BG29" s="25">
        <v>-7748</v>
      </c>
      <c r="BH29" s="20">
        <v>-4825</v>
      </c>
      <c r="BI29" s="20">
        <v>-2470</v>
      </c>
      <c r="BJ29" s="20">
        <v>5638</v>
      </c>
      <c r="BK29" s="21">
        <v>-9405</v>
      </c>
      <c r="BL29" s="20"/>
      <c r="BM29" s="83">
        <v>-3167</v>
      </c>
      <c r="BN29" s="39">
        <v>-7274</v>
      </c>
      <c r="BO29" s="40">
        <v>-10441</v>
      </c>
    </row>
    <row r="30" spans="1:67" ht="15" hidden="1" customHeight="1" outlineLevel="1" x14ac:dyDescent="0.25">
      <c r="B30" s="113" t="s">
        <v>47</v>
      </c>
      <c r="C30" s="28"/>
      <c r="D30" s="531"/>
      <c r="E30" s="731"/>
      <c r="F30" s="28"/>
      <c r="G30" s="531"/>
      <c r="H30" s="532"/>
      <c r="I30" s="586"/>
      <c r="J30" s="28"/>
      <c r="K30" s="487"/>
      <c r="L30" s="369"/>
      <c r="M30" s="369"/>
      <c r="N30" s="369"/>
      <c r="O30" s="29"/>
      <c r="P30" s="28"/>
      <c r="Q30" s="487"/>
      <c r="R30" s="369"/>
      <c r="S30" s="369"/>
      <c r="T30" s="369"/>
      <c r="U30" s="369"/>
      <c r="V30" s="498"/>
      <c r="W30" s="487"/>
      <c r="X30" s="369"/>
      <c r="Y30" s="369"/>
      <c r="Z30" s="369"/>
      <c r="AA30" s="29"/>
      <c r="AB30" s="498"/>
      <c r="AC30" s="27"/>
      <c r="AD30" s="369">
        <v>0</v>
      </c>
      <c r="AE30" s="369">
        <v>0</v>
      </c>
      <c r="AF30" s="369">
        <v>0</v>
      </c>
      <c r="AG30" s="29"/>
      <c r="AH30" s="28"/>
      <c r="AI30" s="27"/>
      <c r="AJ30" s="369"/>
      <c r="AK30" s="369"/>
      <c r="AL30" s="369"/>
      <c r="AM30" s="29"/>
      <c r="AN30" s="28"/>
      <c r="AO30" s="27"/>
      <c r="AP30" s="369"/>
      <c r="AQ30" s="369"/>
      <c r="AR30" s="369"/>
      <c r="AS30" s="29"/>
      <c r="AT30" s="28"/>
      <c r="AU30" s="27"/>
      <c r="AV30" s="28"/>
      <c r="AW30" s="28"/>
      <c r="AX30" s="28"/>
      <c r="AY30" s="29"/>
      <c r="AZ30" s="28"/>
      <c r="BA30" s="27"/>
      <c r="BB30" s="28"/>
      <c r="BC30" s="28"/>
      <c r="BD30" s="28"/>
      <c r="BE30" s="29"/>
      <c r="BF30" s="28"/>
      <c r="BG30" s="27"/>
      <c r="BH30" s="28"/>
      <c r="BI30" s="28"/>
      <c r="BJ30" s="28"/>
      <c r="BK30" s="29"/>
      <c r="BL30" s="28"/>
      <c r="BM30" s="83"/>
      <c r="BN30" s="39"/>
      <c r="BO30" s="40"/>
    </row>
    <row r="31" spans="1:67" ht="15" hidden="1" customHeight="1" outlineLevel="1" x14ac:dyDescent="0.25">
      <c r="B31" s="42" t="s">
        <v>14</v>
      </c>
      <c r="C31" s="28"/>
      <c r="D31" s="531">
        <f>SUM(G31:I31,N31)</f>
        <v>7952.3120000000008</v>
      </c>
      <c r="E31" s="731">
        <f>SUM(K31:M31,T31)</f>
        <v>5202.1310000000003</v>
      </c>
      <c r="F31" s="28"/>
      <c r="G31" s="531">
        <v>-265.36900000000003</v>
      </c>
      <c r="H31" s="532">
        <v>2058.4160000000002</v>
      </c>
      <c r="I31" s="586">
        <v>2971.8130000000001</v>
      </c>
      <c r="J31" s="28"/>
      <c r="K31" s="487">
        <v>1143.8710000000001</v>
      </c>
      <c r="L31" s="519">
        <v>1318.5730000000001</v>
      </c>
      <c r="M31" s="519">
        <v>3005.6869999999999</v>
      </c>
      <c r="N31" s="519">
        <v>3187.4520000000002</v>
      </c>
      <c r="O31" s="530">
        <v>8655.5830000000005</v>
      </c>
      <c r="P31" s="28"/>
      <c r="Q31" s="487">
        <v>1203</v>
      </c>
      <c r="R31" s="519">
        <v>1807</v>
      </c>
      <c r="S31" s="519">
        <v>1782</v>
      </c>
      <c r="T31" s="519">
        <v>-266</v>
      </c>
      <c r="U31" s="519">
        <v>4526</v>
      </c>
      <c r="V31" s="498"/>
      <c r="W31" s="487">
        <v>726</v>
      </c>
      <c r="X31" s="369">
        <v>1344</v>
      </c>
      <c r="Y31" s="369">
        <v>1920</v>
      </c>
      <c r="Z31" s="369">
        <v>1004.3760000000002</v>
      </c>
      <c r="AA31" s="29">
        <v>4994.3760000000002</v>
      </c>
      <c r="AB31" s="498"/>
      <c r="AC31" s="27">
        <v>819</v>
      </c>
      <c r="AD31" s="369">
        <v>2274</v>
      </c>
      <c r="AE31" s="369">
        <v>1906</v>
      </c>
      <c r="AF31" s="369">
        <v>2126</v>
      </c>
      <c r="AG31" s="29">
        <v>7125</v>
      </c>
      <c r="AH31" s="28"/>
      <c r="AI31" s="27">
        <v>768</v>
      </c>
      <c r="AJ31" s="369">
        <v>2259</v>
      </c>
      <c r="AK31" s="369">
        <v>1830</v>
      </c>
      <c r="AL31" s="369">
        <v>2048</v>
      </c>
      <c r="AM31" s="29">
        <v>6905</v>
      </c>
      <c r="AN31" s="28"/>
      <c r="AO31" s="27">
        <v>-1864</v>
      </c>
      <c r="AP31" s="369">
        <v>287</v>
      </c>
      <c r="AQ31" s="369">
        <v>1522</v>
      </c>
      <c r="AR31" s="369">
        <v>1863</v>
      </c>
      <c r="AS31" s="29">
        <v>1808</v>
      </c>
      <c r="AT31" s="28"/>
      <c r="AU31" s="27">
        <v>-445</v>
      </c>
      <c r="AV31" s="28">
        <v>756</v>
      </c>
      <c r="AW31" s="28">
        <v>431</v>
      </c>
      <c r="AX31" s="28">
        <v>1778</v>
      </c>
      <c r="AY31" s="29">
        <v>2520</v>
      </c>
      <c r="AZ31" s="28"/>
      <c r="BA31" s="27">
        <v>-1779</v>
      </c>
      <c r="BB31" s="28">
        <v>458</v>
      </c>
      <c r="BC31" s="28">
        <v>735</v>
      </c>
      <c r="BD31" s="28">
        <v>-1594</v>
      </c>
      <c r="BE31" s="29">
        <v>-2180</v>
      </c>
      <c r="BF31" s="28"/>
      <c r="BG31" s="27">
        <v>-5384</v>
      </c>
      <c r="BH31" s="28">
        <v>-3695</v>
      </c>
      <c r="BI31" s="28">
        <v>-1326</v>
      </c>
      <c r="BJ31" s="28">
        <v>-2087</v>
      </c>
      <c r="BK31" s="29">
        <v>-12492</v>
      </c>
      <c r="BL31" s="28"/>
      <c r="BM31" s="84">
        <v>-1963</v>
      </c>
      <c r="BN31" s="38">
        <v>-3227</v>
      </c>
      <c r="BO31" s="85">
        <v>-5190</v>
      </c>
    </row>
    <row r="32" spans="1:67" ht="15" hidden="1" customHeight="1" outlineLevel="1" x14ac:dyDescent="0.25">
      <c r="B32" s="42" t="s">
        <v>12</v>
      </c>
      <c r="C32" s="28"/>
      <c r="D32" s="531">
        <f>SUM(G32:I32,N32)</f>
        <v>-8.3129999999999988</v>
      </c>
      <c r="E32" s="731">
        <f>SUM(K32:M32,T32)</f>
        <v>-13.562000000000001</v>
      </c>
      <c r="F32" s="28"/>
      <c r="G32" s="531">
        <v>-0.9890000000000001</v>
      </c>
      <c r="H32" s="532">
        <v>-0.88200000000000001</v>
      </c>
      <c r="I32" s="586">
        <v>-0.95899999999999996</v>
      </c>
      <c r="J32" s="28"/>
      <c r="K32" s="487">
        <v>1.0539999999999998</v>
      </c>
      <c r="L32" s="519">
        <v>-2.996</v>
      </c>
      <c r="M32" s="519">
        <v>-0.62</v>
      </c>
      <c r="N32" s="519">
        <v>-5.4829999999999997</v>
      </c>
      <c r="O32" s="530">
        <v>-8.0449999999999999</v>
      </c>
      <c r="P32" s="28"/>
      <c r="Q32" s="487">
        <v>-3</v>
      </c>
      <c r="R32" s="519">
        <v>1</v>
      </c>
      <c r="S32" s="519">
        <v>-2</v>
      </c>
      <c r="T32" s="519">
        <v>-11</v>
      </c>
      <c r="U32" s="519">
        <v>-14</v>
      </c>
      <c r="V32" s="498"/>
      <c r="W32" s="487">
        <v>-1</v>
      </c>
      <c r="X32" s="369">
        <v>-2</v>
      </c>
      <c r="Y32" s="369">
        <v>-1</v>
      </c>
      <c r="Z32" s="369">
        <v>-4.4649999999999999</v>
      </c>
      <c r="AA32" s="29">
        <v>-8.4649999999999999</v>
      </c>
      <c r="AB32" s="498"/>
      <c r="AC32" s="27">
        <v>26</v>
      </c>
      <c r="AD32" s="369">
        <v>-16</v>
      </c>
      <c r="AE32" s="369">
        <v>2</v>
      </c>
      <c r="AF32" s="369">
        <v>-12</v>
      </c>
      <c r="AG32" s="29">
        <v>0</v>
      </c>
      <c r="AH32" s="28"/>
      <c r="AI32" s="27">
        <v>0</v>
      </c>
      <c r="AJ32" s="369">
        <v>7</v>
      </c>
      <c r="AK32" s="369">
        <v>1</v>
      </c>
      <c r="AL32" s="369">
        <v>8</v>
      </c>
      <c r="AM32" s="29">
        <v>16</v>
      </c>
      <c r="AN32" s="28"/>
      <c r="AO32" s="27">
        <v>26</v>
      </c>
      <c r="AP32" s="369">
        <v>14</v>
      </c>
      <c r="AQ32" s="369">
        <v>3</v>
      </c>
      <c r="AR32" s="369">
        <v>-24</v>
      </c>
      <c r="AS32" s="29">
        <v>19</v>
      </c>
      <c r="AT32" s="28"/>
      <c r="AU32" s="27">
        <v>-4</v>
      </c>
      <c r="AV32" s="28">
        <v>6</v>
      </c>
      <c r="AW32" s="28">
        <v>0</v>
      </c>
      <c r="AX32" s="28">
        <v>-26</v>
      </c>
      <c r="AY32" s="29">
        <v>-24</v>
      </c>
      <c r="AZ32" s="28"/>
      <c r="BA32" s="27">
        <v>8</v>
      </c>
      <c r="BB32" s="28">
        <v>-3</v>
      </c>
      <c r="BC32" s="28">
        <v>8</v>
      </c>
      <c r="BD32" s="28">
        <v>1</v>
      </c>
      <c r="BE32" s="29">
        <v>14</v>
      </c>
      <c r="BF32" s="28"/>
      <c r="BG32" s="27">
        <v>29</v>
      </c>
      <c r="BH32" s="28">
        <v>21</v>
      </c>
      <c r="BI32" s="28">
        <v>1</v>
      </c>
      <c r="BJ32" s="28">
        <v>2</v>
      </c>
      <c r="BK32" s="29">
        <v>53</v>
      </c>
      <c r="BL32" s="28"/>
      <c r="BM32" s="84">
        <v>6</v>
      </c>
      <c r="BN32" s="38">
        <v>34</v>
      </c>
      <c r="BO32" s="85">
        <v>40</v>
      </c>
    </row>
    <row r="33" spans="1:67" ht="15" hidden="1" customHeight="1" outlineLevel="1" x14ac:dyDescent="0.25">
      <c r="B33" s="42" t="s">
        <v>13</v>
      </c>
      <c r="C33" s="28"/>
      <c r="D33" s="531">
        <f>SUM(G33:I33,N33)</f>
        <v>11319.511</v>
      </c>
      <c r="E33" s="731">
        <f>SUM(K33:M33,T33)</f>
        <v>14161.567999999999</v>
      </c>
      <c r="F33" s="28"/>
      <c r="G33" s="531">
        <v>3001.03</v>
      </c>
      <c r="H33" s="532">
        <v>2515.7510000000002</v>
      </c>
      <c r="I33" s="586">
        <v>2147.4789999999998</v>
      </c>
      <c r="J33" s="28"/>
      <c r="K33" s="487">
        <v>3344.0189999999998</v>
      </c>
      <c r="L33" s="519">
        <v>3747.415</v>
      </c>
      <c r="M33" s="519">
        <v>3818.134</v>
      </c>
      <c r="N33" s="519">
        <v>3655.2510000000002</v>
      </c>
      <c r="O33" s="530">
        <v>14564.819</v>
      </c>
      <c r="P33" s="28"/>
      <c r="Q33" s="487">
        <v>3526</v>
      </c>
      <c r="R33" s="519">
        <v>3253</v>
      </c>
      <c r="S33" s="519">
        <v>3334</v>
      </c>
      <c r="T33" s="519">
        <v>3252</v>
      </c>
      <c r="U33" s="519">
        <v>13366</v>
      </c>
      <c r="V33" s="498"/>
      <c r="W33" s="487">
        <v>4799</v>
      </c>
      <c r="X33" s="369">
        <v>5423</v>
      </c>
      <c r="Y33" s="369">
        <v>5476</v>
      </c>
      <c r="Z33" s="369">
        <v>4545.9759999999987</v>
      </c>
      <c r="AA33" s="29">
        <v>20243.975999999999</v>
      </c>
      <c r="AB33" s="498"/>
      <c r="AC33" s="27">
        <v>2920</v>
      </c>
      <c r="AD33" s="369">
        <v>3078</v>
      </c>
      <c r="AE33" s="369">
        <v>3503</v>
      </c>
      <c r="AF33" s="369">
        <v>4260</v>
      </c>
      <c r="AG33" s="29">
        <v>13761</v>
      </c>
      <c r="AH33" s="28"/>
      <c r="AI33" s="27">
        <v>2984</v>
      </c>
      <c r="AJ33" s="369">
        <v>2799</v>
      </c>
      <c r="AK33" s="369">
        <v>2960</v>
      </c>
      <c r="AL33" s="369">
        <v>3125</v>
      </c>
      <c r="AM33" s="29">
        <v>11868</v>
      </c>
      <c r="AN33" s="28"/>
      <c r="AO33" s="27">
        <v>3820</v>
      </c>
      <c r="AP33" s="369">
        <v>3514</v>
      </c>
      <c r="AQ33" s="369">
        <v>3436</v>
      </c>
      <c r="AR33" s="369">
        <v>3315</v>
      </c>
      <c r="AS33" s="29">
        <v>14085</v>
      </c>
      <c r="AT33" s="28"/>
      <c r="AU33" s="27">
        <v>4565</v>
      </c>
      <c r="AV33" s="28">
        <v>4545</v>
      </c>
      <c r="AW33" s="28">
        <v>4390</v>
      </c>
      <c r="AX33" s="28">
        <v>4067</v>
      </c>
      <c r="AY33" s="29">
        <v>17567</v>
      </c>
      <c r="AZ33" s="28"/>
      <c r="BA33" s="27">
        <v>4099</v>
      </c>
      <c r="BB33" s="28">
        <v>4339</v>
      </c>
      <c r="BC33" s="28">
        <v>4466</v>
      </c>
      <c r="BD33" s="28">
        <v>4582</v>
      </c>
      <c r="BE33" s="29">
        <v>17486</v>
      </c>
      <c r="BF33" s="28"/>
      <c r="BG33" s="27">
        <v>3528</v>
      </c>
      <c r="BH33" s="28">
        <v>3507</v>
      </c>
      <c r="BI33" s="28">
        <v>3662</v>
      </c>
      <c r="BJ33" s="28">
        <v>3824</v>
      </c>
      <c r="BK33" s="29">
        <v>14521</v>
      </c>
      <c r="BL33" s="28"/>
      <c r="BM33" s="84">
        <v>1206</v>
      </c>
      <c r="BN33" s="38">
        <v>3641</v>
      </c>
      <c r="BO33" s="85">
        <v>4847</v>
      </c>
    </row>
    <row r="34" spans="1:67" ht="15" hidden="1" customHeight="1" outlineLevel="1" x14ac:dyDescent="0.25">
      <c r="B34" s="42" t="s">
        <v>48</v>
      </c>
      <c r="C34" s="28"/>
      <c r="D34" s="531">
        <f>SUM(G34:I34,N34)</f>
        <v>21437.667000000001</v>
      </c>
      <c r="E34" s="731">
        <f>SUM(K34:M34,T34)</f>
        <v>21987</v>
      </c>
      <c r="F34" s="28"/>
      <c r="G34" s="531">
        <v>6252</v>
      </c>
      <c r="H34" s="532">
        <v>5045</v>
      </c>
      <c r="I34" s="586">
        <v>4916.6670000000004</v>
      </c>
      <c r="J34" s="28"/>
      <c r="K34" s="531">
        <v>5698</v>
      </c>
      <c r="L34" s="468">
        <v>5458</v>
      </c>
      <c r="M34" s="468">
        <v>5369</v>
      </c>
      <c r="N34" s="468">
        <v>5224</v>
      </c>
      <c r="O34" s="539">
        <v>21749</v>
      </c>
      <c r="P34" s="28"/>
      <c r="Q34" s="487">
        <v>5799</v>
      </c>
      <c r="R34" s="369">
        <v>5635</v>
      </c>
      <c r="S34" s="369">
        <v>5543</v>
      </c>
      <c r="T34" s="369">
        <v>5462</v>
      </c>
      <c r="U34" s="369">
        <v>22439</v>
      </c>
      <c r="V34" s="498"/>
      <c r="W34" s="487">
        <v>6378</v>
      </c>
      <c r="X34" s="369">
        <v>6768</v>
      </c>
      <c r="Y34" s="369">
        <v>6499</v>
      </c>
      <c r="Z34" s="369">
        <v>6069.4599999999991</v>
      </c>
      <c r="AA34" s="29">
        <v>25714.46</v>
      </c>
      <c r="AB34" s="498"/>
      <c r="AC34" s="27">
        <v>5412</v>
      </c>
      <c r="AD34" s="369">
        <v>5536</v>
      </c>
      <c r="AE34" s="369">
        <v>5700</v>
      </c>
      <c r="AF34" s="369">
        <v>6094</v>
      </c>
      <c r="AG34" s="29">
        <v>22742</v>
      </c>
      <c r="AH34" s="28"/>
      <c r="AI34" s="27">
        <v>5358</v>
      </c>
      <c r="AJ34" s="369">
        <v>5343</v>
      </c>
      <c r="AK34" s="369">
        <v>5792</v>
      </c>
      <c r="AL34" s="369">
        <v>5555</v>
      </c>
      <c r="AM34" s="29">
        <v>22048</v>
      </c>
      <c r="AN34" s="28"/>
      <c r="AO34" s="27">
        <v>5152</v>
      </c>
      <c r="AP34" s="369">
        <v>5286</v>
      </c>
      <c r="AQ34" s="369">
        <v>5295</v>
      </c>
      <c r="AR34" s="369">
        <v>5352</v>
      </c>
      <c r="AS34" s="29">
        <v>21085</v>
      </c>
      <c r="AT34" s="28"/>
      <c r="AU34" s="27">
        <v>5157</v>
      </c>
      <c r="AV34" s="28">
        <v>5298</v>
      </c>
      <c r="AW34" s="28">
        <v>5275</v>
      </c>
      <c r="AX34" s="28">
        <v>5401</v>
      </c>
      <c r="AY34" s="29">
        <v>21131</v>
      </c>
      <c r="AZ34" s="28"/>
      <c r="BA34" s="27">
        <v>5372</v>
      </c>
      <c r="BB34" s="28">
        <v>5187</v>
      </c>
      <c r="BC34" s="28">
        <v>5323</v>
      </c>
      <c r="BD34" s="28">
        <v>5595</v>
      </c>
      <c r="BE34" s="29">
        <v>21477</v>
      </c>
      <c r="BF34" s="28"/>
      <c r="BG34" s="27">
        <v>17532</v>
      </c>
      <c r="BH34" s="28">
        <v>13012</v>
      </c>
      <c r="BI34" s="28">
        <v>4338</v>
      </c>
      <c r="BJ34" s="28">
        <v>5052</v>
      </c>
      <c r="BK34" s="29">
        <v>39934</v>
      </c>
      <c r="BL34" s="28"/>
      <c r="BM34" s="84">
        <v>5192</v>
      </c>
      <c r="BN34" s="38">
        <v>18222</v>
      </c>
      <c r="BO34" s="85">
        <v>23414</v>
      </c>
    </row>
    <row r="35" spans="1:67" s="159" customFormat="1" ht="15" hidden="1" customHeight="1" outlineLevel="1" x14ac:dyDescent="0.25">
      <c r="A35" s="4"/>
      <c r="B35" s="76" t="s">
        <v>49</v>
      </c>
      <c r="C35" s="157"/>
      <c r="D35" s="535">
        <f>SUM(G35:I35,N35)</f>
        <v>276.33299999999997</v>
      </c>
      <c r="E35" s="734">
        <f>SUM(K35:M35,T35)</f>
        <v>295</v>
      </c>
      <c r="F35" s="157"/>
      <c r="G35" s="535">
        <v>74</v>
      </c>
      <c r="H35" s="536">
        <v>74</v>
      </c>
      <c r="I35" s="918">
        <v>54.332999999999998</v>
      </c>
      <c r="J35" s="157"/>
      <c r="K35" s="535">
        <v>74</v>
      </c>
      <c r="L35" s="521">
        <v>73</v>
      </c>
      <c r="M35" s="521">
        <v>74</v>
      </c>
      <c r="N35" s="521">
        <v>74</v>
      </c>
      <c r="O35" s="540">
        <v>295</v>
      </c>
      <c r="P35" s="157"/>
      <c r="Q35" s="488">
        <v>74</v>
      </c>
      <c r="R35" s="370">
        <v>73</v>
      </c>
      <c r="S35" s="370">
        <v>74</v>
      </c>
      <c r="T35" s="370">
        <v>74</v>
      </c>
      <c r="U35" s="370">
        <v>295</v>
      </c>
      <c r="V35" s="499"/>
      <c r="W35" s="488">
        <v>74</v>
      </c>
      <c r="X35" s="370">
        <v>73</v>
      </c>
      <c r="Y35" s="370">
        <v>74</v>
      </c>
      <c r="Z35" s="370">
        <v>73.54000000000002</v>
      </c>
      <c r="AA35" s="158">
        <v>294.54000000000002</v>
      </c>
      <c r="AB35" s="499"/>
      <c r="AC35" s="156">
        <v>42</v>
      </c>
      <c r="AD35" s="370">
        <v>48</v>
      </c>
      <c r="AE35" s="370">
        <v>66</v>
      </c>
      <c r="AF35" s="370">
        <v>74</v>
      </c>
      <c r="AG35" s="158">
        <v>230</v>
      </c>
      <c r="AH35" s="157"/>
      <c r="AI35" s="156">
        <v>97</v>
      </c>
      <c r="AJ35" s="370">
        <v>96</v>
      </c>
      <c r="AK35" s="370">
        <v>76</v>
      </c>
      <c r="AL35" s="370">
        <v>38</v>
      </c>
      <c r="AM35" s="158">
        <v>307</v>
      </c>
      <c r="AN35" s="157"/>
      <c r="AO35" s="156">
        <v>101</v>
      </c>
      <c r="AP35" s="370">
        <v>100</v>
      </c>
      <c r="AQ35" s="370">
        <v>99</v>
      </c>
      <c r="AR35" s="370">
        <v>98</v>
      </c>
      <c r="AS35" s="158">
        <v>398</v>
      </c>
      <c r="AT35" s="157"/>
      <c r="AU35" s="156">
        <v>101</v>
      </c>
      <c r="AV35" s="157">
        <v>102</v>
      </c>
      <c r="AW35" s="157">
        <v>104</v>
      </c>
      <c r="AX35" s="157">
        <v>102</v>
      </c>
      <c r="AY35" s="158">
        <v>409</v>
      </c>
      <c r="AZ35" s="157"/>
      <c r="BA35" s="156">
        <v>109</v>
      </c>
      <c r="BB35" s="157">
        <v>106</v>
      </c>
      <c r="BC35" s="157">
        <v>104</v>
      </c>
      <c r="BD35" s="157">
        <v>102</v>
      </c>
      <c r="BE35" s="158">
        <v>421</v>
      </c>
      <c r="BF35" s="157"/>
      <c r="BG35" s="156">
        <v>123</v>
      </c>
      <c r="BH35" s="157">
        <v>117</v>
      </c>
      <c r="BI35" s="157">
        <v>111</v>
      </c>
      <c r="BJ35" s="157">
        <v>108</v>
      </c>
      <c r="BK35" s="158">
        <v>459</v>
      </c>
      <c r="BL35" s="157"/>
      <c r="BM35" s="193">
        <v>45</v>
      </c>
      <c r="BN35" s="187">
        <v>135</v>
      </c>
      <c r="BO35" s="188">
        <v>180</v>
      </c>
    </row>
    <row r="36" spans="1:67" s="14" customFormat="1" collapsed="1" x14ac:dyDescent="0.25">
      <c r="A36" s="4"/>
      <c r="B36" s="87" t="s">
        <v>50</v>
      </c>
      <c r="C36" s="20"/>
      <c r="D36" s="574">
        <f>+D29+SUM(D31:D35)</f>
        <v>74650.823999999993</v>
      </c>
      <c r="E36" s="733">
        <f>+E29+SUM(E31:E35)</f>
        <v>62064.59199999999</v>
      </c>
      <c r="F36" s="20"/>
      <c r="G36" s="574">
        <v>13931.140000000007</v>
      </c>
      <c r="H36" s="577">
        <v>17297.092999999986</v>
      </c>
      <c r="I36" s="584">
        <v>21423.448</v>
      </c>
      <c r="J36" s="20"/>
      <c r="K36" s="485">
        <v>14167.367000000011</v>
      </c>
      <c r="L36" s="518">
        <v>15451.812999999984</v>
      </c>
      <c r="M36" s="518">
        <v>21894.411999999997</v>
      </c>
      <c r="N36" s="518">
        <v>21998.142999999993</v>
      </c>
      <c r="O36" s="529">
        <v>73511.734999999942</v>
      </c>
      <c r="P36" s="20"/>
      <c r="Q36" s="485">
        <v>13999</v>
      </c>
      <c r="R36" s="518">
        <v>16226</v>
      </c>
      <c r="S36" s="518">
        <v>20468</v>
      </c>
      <c r="T36" s="518">
        <v>10551</v>
      </c>
      <c r="U36" s="518">
        <v>61246</v>
      </c>
      <c r="V36" s="496"/>
      <c r="W36" s="485">
        <v>14126</v>
      </c>
      <c r="X36" s="367">
        <v>17472</v>
      </c>
      <c r="Y36" s="367">
        <v>19802</v>
      </c>
      <c r="Z36" s="367">
        <v>21528.887000000002</v>
      </c>
      <c r="AA36" s="21">
        <v>72928.887000000002</v>
      </c>
      <c r="AB36" s="496"/>
      <c r="AC36" s="25">
        <v>11864</v>
      </c>
      <c r="AD36" s="367">
        <v>17910</v>
      </c>
      <c r="AE36" s="367">
        <v>17082</v>
      </c>
      <c r="AF36" s="367">
        <v>19635</v>
      </c>
      <c r="AG36" s="21">
        <v>66491</v>
      </c>
      <c r="AH36" s="20"/>
      <c r="AI36" s="25">
        <v>11206</v>
      </c>
      <c r="AJ36" s="367">
        <v>17600</v>
      </c>
      <c r="AK36" s="367">
        <v>15882</v>
      </c>
      <c r="AL36" s="367">
        <v>16608</v>
      </c>
      <c r="AM36" s="21">
        <v>61296</v>
      </c>
      <c r="AN36" s="20"/>
      <c r="AO36" s="25">
        <v>9368</v>
      </c>
      <c r="AP36" s="367">
        <v>9188</v>
      </c>
      <c r="AQ36" s="367">
        <v>13750</v>
      </c>
      <c r="AR36" s="367">
        <v>17445</v>
      </c>
      <c r="AS36" s="21">
        <v>49751</v>
      </c>
      <c r="AT36" s="20"/>
      <c r="AU36" s="25">
        <v>7504</v>
      </c>
      <c r="AV36" s="20">
        <v>10322</v>
      </c>
      <c r="AW36" s="20">
        <v>11384</v>
      </c>
      <c r="AX36" s="20">
        <v>14452</v>
      </c>
      <c r="AY36" s="21">
        <v>43662</v>
      </c>
      <c r="AZ36" s="20"/>
      <c r="BA36" s="25">
        <v>5034</v>
      </c>
      <c r="BB36" s="20">
        <v>6989</v>
      </c>
      <c r="BC36" s="20">
        <v>6897</v>
      </c>
      <c r="BD36" s="20">
        <v>6219</v>
      </c>
      <c r="BE36" s="21">
        <v>25139</v>
      </c>
      <c r="BF36" s="20"/>
      <c r="BG36" s="25">
        <v>8080</v>
      </c>
      <c r="BH36" s="20">
        <v>8137</v>
      </c>
      <c r="BI36" s="20">
        <v>4316</v>
      </c>
      <c r="BJ36" s="20">
        <v>12537</v>
      </c>
      <c r="BK36" s="21">
        <v>33070</v>
      </c>
      <c r="BL36" s="20"/>
      <c r="BM36" s="83">
        <v>1319</v>
      </c>
      <c r="BN36" s="39">
        <v>11531</v>
      </c>
      <c r="BO36" s="40">
        <v>12850</v>
      </c>
    </row>
    <row r="37" spans="1:67" ht="15" hidden="1" customHeight="1" outlineLevel="1" x14ac:dyDescent="0.25">
      <c r="B37" s="42" t="s">
        <v>51</v>
      </c>
      <c r="C37" s="28"/>
      <c r="D37" s="531">
        <f t="shared" ref="D37:D42" si="2">SUM(G37:I37,N37)</f>
        <v>0</v>
      </c>
      <c r="E37" s="731">
        <f t="shared" ref="E37:E43" si="3">SUM(K37:M37,T37)</f>
        <v>0</v>
      </c>
      <c r="F37" s="28"/>
      <c r="G37" s="531"/>
      <c r="H37" s="532"/>
      <c r="I37" s="586">
        <v>0</v>
      </c>
      <c r="J37" s="28"/>
      <c r="K37" s="487"/>
      <c r="L37" s="369"/>
      <c r="M37" s="369"/>
      <c r="N37" s="369"/>
      <c r="O37" s="29"/>
      <c r="P37" s="28"/>
      <c r="Q37" s="487"/>
      <c r="R37" s="369"/>
      <c r="S37" s="369"/>
      <c r="T37" s="369"/>
      <c r="U37" s="369"/>
      <c r="V37" s="498"/>
      <c r="W37" s="487"/>
      <c r="X37" s="369"/>
      <c r="Y37" s="369"/>
      <c r="Z37" s="369"/>
      <c r="AA37" s="29"/>
      <c r="AB37" s="498"/>
      <c r="AC37" s="27">
        <v>0</v>
      </c>
      <c r="AD37" s="369">
        <v>0</v>
      </c>
      <c r="AE37" s="369">
        <v>0</v>
      </c>
      <c r="AF37" s="369">
        <v>0</v>
      </c>
      <c r="AG37" s="29"/>
      <c r="AH37" s="28"/>
      <c r="AI37" s="27">
        <v>0</v>
      </c>
      <c r="AJ37" s="369">
        <v>0</v>
      </c>
      <c r="AK37" s="369">
        <v>0</v>
      </c>
      <c r="AL37" s="369">
        <v>0</v>
      </c>
      <c r="AM37" s="29">
        <v>0</v>
      </c>
      <c r="AN37" s="28"/>
      <c r="AO37" s="27">
        <v>0</v>
      </c>
      <c r="AP37" s="369">
        <v>0</v>
      </c>
      <c r="AQ37" s="369">
        <v>0</v>
      </c>
      <c r="AR37" s="369">
        <v>0</v>
      </c>
      <c r="AS37" s="29">
        <v>0</v>
      </c>
      <c r="AT37" s="28"/>
      <c r="AU37" s="27">
        <v>0</v>
      </c>
      <c r="AV37" s="28">
        <v>0</v>
      </c>
      <c r="AW37" s="28">
        <v>0</v>
      </c>
      <c r="AX37" s="28">
        <v>0</v>
      </c>
      <c r="AY37" s="29">
        <v>0</v>
      </c>
      <c r="AZ37" s="28"/>
      <c r="BA37" s="27">
        <v>0</v>
      </c>
      <c r="BB37" s="28">
        <v>0</v>
      </c>
      <c r="BC37" s="28">
        <v>-259</v>
      </c>
      <c r="BD37" s="28">
        <v>65</v>
      </c>
      <c r="BE37" s="29">
        <v>-194</v>
      </c>
      <c r="BF37" s="28"/>
      <c r="BG37" s="27">
        <v>0</v>
      </c>
      <c r="BH37" s="28">
        <v>0</v>
      </c>
      <c r="BI37" s="28">
        <v>0</v>
      </c>
      <c r="BJ37" s="28">
        <v>-160</v>
      </c>
      <c r="BK37" s="29">
        <v>-160</v>
      </c>
      <c r="BL37" s="28"/>
      <c r="BM37" s="83">
        <v>0</v>
      </c>
      <c r="BN37" s="39">
        <v>0</v>
      </c>
      <c r="BO37" s="40">
        <v>0</v>
      </c>
    </row>
    <row r="38" spans="1:67" ht="15" hidden="1" customHeight="1" outlineLevel="1" x14ac:dyDescent="0.25">
      <c r="B38" s="42" t="s">
        <v>52</v>
      </c>
      <c r="C38" s="28"/>
      <c r="D38" s="531">
        <f>SUM(G38:I38,N38)</f>
        <v>2464</v>
      </c>
      <c r="E38" s="731">
        <f t="shared" si="3"/>
        <v>2237</v>
      </c>
      <c r="F38" s="28"/>
      <c r="G38" s="531">
        <v>600</v>
      </c>
      <c r="H38" s="532">
        <v>697</v>
      </c>
      <c r="I38" s="586">
        <v>489</v>
      </c>
      <c r="J38" s="28"/>
      <c r="K38" s="531">
        <v>545</v>
      </c>
      <c r="L38" s="468">
        <v>622</v>
      </c>
      <c r="M38" s="468">
        <v>571</v>
      </c>
      <c r="N38" s="468">
        <v>678</v>
      </c>
      <c r="O38" s="539">
        <v>2416</v>
      </c>
      <c r="P38" s="28"/>
      <c r="Q38" s="487">
        <v>534</v>
      </c>
      <c r="R38" s="369">
        <v>552</v>
      </c>
      <c r="S38" s="369">
        <v>544</v>
      </c>
      <c r="T38" s="369">
        <v>499</v>
      </c>
      <c r="U38" s="369">
        <v>2129</v>
      </c>
      <c r="V38" s="498"/>
      <c r="W38" s="487">
        <v>252</v>
      </c>
      <c r="X38" s="369">
        <v>478</v>
      </c>
      <c r="Y38" s="369">
        <v>258</v>
      </c>
      <c r="Z38" s="369">
        <v>203</v>
      </c>
      <c r="AA38" s="29">
        <v>1191</v>
      </c>
      <c r="AB38" s="498"/>
      <c r="AC38" s="27">
        <v>411</v>
      </c>
      <c r="AD38" s="369">
        <v>418</v>
      </c>
      <c r="AE38" s="369">
        <v>381</v>
      </c>
      <c r="AF38" s="369">
        <v>301</v>
      </c>
      <c r="AG38" s="29">
        <v>1511</v>
      </c>
      <c r="AH38" s="28"/>
      <c r="AI38" s="27">
        <v>628</v>
      </c>
      <c r="AJ38" s="369">
        <v>659</v>
      </c>
      <c r="AK38" s="369">
        <v>639</v>
      </c>
      <c r="AL38" s="369">
        <v>502</v>
      </c>
      <c r="AM38" s="29">
        <v>2428</v>
      </c>
      <c r="AN38" s="28"/>
      <c r="AO38" s="27">
        <v>515</v>
      </c>
      <c r="AP38" s="369">
        <v>640</v>
      </c>
      <c r="AQ38" s="369">
        <v>715</v>
      </c>
      <c r="AR38" s="369">
        <v>619</v>
      </c>
      <c r="AS38" s="29">
        <v>2489</v>
      </c>
      <c r="AT38" s="28"/>
      <c r="AU38" s="27">
        <v>559</v>
      </c>
      <c r="AV38" s="28">
        <v>637</v>
      </c>
      <c r="AW38" s="28">
        <v>546</v>
      </c>
      <c r="AX38" s="28">
        <v>618</v>
      </c>
      <c r="AY38" s="29">
        <v>2360</v>
      </c>
      <c r="AZ38" s="28"/>
      <c r="BA38" s="27">
        <v>612</v>
      </c>
      <c r="BB38" s="28">
        <v>623</v>
      </c>
      <c r="BC38" s="28">
        <v>668</v>
      </c>
      <c r="BD38" s="28">
        <v>280</v>
      </c>
      <c r="BE38" s="29">
        <v>2183</v>
      </c>
      <c r="BF38" s="28"/>
      <c r="BG38" s="27">
        <v>544</v>
      </c>
      <c r="BH38" s="28">
        <v>621</v>
      </c>
      <c r="BI38" s="28">
        <v>621</v>
      </c>
      <c r="BJ38" s="28">
        <v>515</v>
      </c>
      <c r="BK38" s="29">
        <v>2301</v>
      </c>
      <c r="BL38" s="28"/>
      <c r="BM38" s="84">
        <v>0</v>
      </c>
      <c r="BN38" s="38">
        <v>473</v>
      </c>
      <c r="BO38" s="85">
        <v>473</v>
      </c>
    </row>
    <row r="39" spans="1:67" ht="15" hidden="1" customHeight="1" outlineLevel="1" x14ac:dyDescent="0.25">
      <c r="B39" s="42" t="s">
        <v>53</v>
      </c>
      <c r="C39" s="28"/>
      <c r="D39" s="531">
        <f t="shared" si="2"/>
        <v>0</v>
      </c>
      <c r="E39" s="731">
        <f t="shared" si="3"/>
        <v>0</v>
      </c>
      <c r="F39" s="28"/>
      <c r="G39" s="531">
        <v>0</v>
      </c>
      <c r="H39" s="532">
        <v>0</v>
      </c>
      <c r="I39" s="586">
        <v>0</v>
      </c>
      <c r="J39" s="28"/>
      <c r="K39" s="531">
        <v>0</v>
      </c>
      <c r="L39" s="468">
        <v>0</v>
      </c>
      <c r="M39" s="468">
        <v>0</v>
      </c>
      <c r="N39" s="468">
        <v>0</v>
      </c>
      <c r="O39" s="539">
        <v>0</v>
      </c>
      <c r="P39" s="28"/>
      <c r="Q39" s="487">
        <v>0</v>
      </c>
      <c r="R39" s="369">
        <v>0</v>
      </c>
      <c r="S39" s="369">
        <v>0</v>
      </c>
      <c r="T39" s="369">
        <v>0</v>
      </c>
      <c r="U39" s="369">
        <v>0</v>
      </c>
      <c r="V39" s="498"/>
      <c r="W39" s="487">
        <v>0</v>
      </c>
      <c r="X39" s="369">
        <v>0</v>
      </c>
      <c r="Y39" s="369">
        <v>0</v>
      </c>
      <c r="Z39" s="369">
        <v>0</v>
      </c>
      <c r="AA39" s="29">
        <v>0</v>
      </c>
      <c r="AB39" s="498"/>
      <c r="AC39" s="27">
        <v>0</v>
      </c>
      <c r="AD39" s="369">
        <v>0</v>
      </c>
      <c r="AE39" s="369">
        <v>0</v>
      </c>
      <c r="AF39" s="369">
        <v>0</v>
      </c>
      <c r="AG39" s="29">
        <v>0</v>
      </c>
      <c r="AH39" s="28"/>
      <c r="AI39" s="27">
        <v>0</v>
      </c>
      <c r="AJ39" s="369">
        <v>0</v>
      </c>
      <c r="AK39" s="369">
        <v>0</v>
      </c>
      <c r="AL39" s="369">
        <v>0</v>
      </c>
      <c r="AM39" s="29">
        <v>0</v>
      </c>
      <c r="AN39" s="28"/>
      <c r="AO39" s="27">
        <v>0</v>
      </c>
      <c r="AP39" s="369">
        <v>0</v>
      </c>
      <c r="AQ39" s="369">
        <v>0</v>
      </c>
      <c r="AR39" s="369">
        <v>0</v>
      </c>
      <c r="AS39" s="29">
        <v>0</v>
      </c>
      <c r="AT39" s="28"/>
      <c r="AU39" s="27">
        <v>0</v>
      </c>
      <c r="AV39" s="28">
        <v>0</v>
      </c>
      <c r="AW39" s="28">
        <v>0</v>
      </c>
      <c r="AX39" s="28">
        <v>0</v>
      </c>
      <c r="AY39" s="29">
        <v>0</v>
      </c>
      <c r="AZ39" s="28"/>
      <c r="BA39" s="27">
        <v>0</v>
      </c>
      <c r="BB39" s="28">
        <v>0</v>
      </c>
      <c r="BC39" s="28">
        <v>0</v>
      </c>
      <c r="BD39" s="28">
        <v>0</v>
      </c>
      <c r="BE39" s="29">
        <v>0</v>
      </c>
      <c r="BF39" s="28"/>
      <c r="BG39" s="27">
        <v>0</v>
      </c>
      <c r="BH39" s="28">
        <v>0</v>
      </c>
      <c r="BI39" s="28">
        <v>0</v>
      </c>
      <c r="BJ39" s="28">
        <v>0</v>
      </c>
      <c r="BK39" s="29">
        <v>0</v>
      </c>
      <c r="BL39" s="28"/>
      <c r="BM39" s="84">
        <v>0</v>
      </c>
      <c r="BN39" s="38">
        <v>0</v>
      </c>
      <c r="BO39" s="85">
        <v>0</v>
      </c>
    </row>
    <row r="40" spans="1:67" ht="15" hidden="1" customHeight="1" outlineLevel="1" x14ac:dyDescent="0.25">
      <c r="B40" s="42" t="s">
        <v>55</v>
      </c>
      <c r="C40" s="28"/>
      <c r="D40" s="531">
        <f t="shared" si="2"/>
        <v>0</v>
      </c>
      <c r="E40" s="731">
        <f t="shared" si="3"/>
        <v>0</v>
      </c>
      <c r="F40" s="28"/>
      <c r="G40" s="531">
        <v>0</v>
      </c>
      <c r="H40" s="532">
        <v>0</v>
      </c>
      <c r="I40" s="586">
        <v>0</v>
      </c>
      <c r="J40" s="28"/>
      <c r="K40" s="531">
        <v>0</v>
      </c>
      <c r="L40" s="468">
        <v>0</v>
      </c>
      <c r="M40" s="468">
        <v>0</v>
      </c>
      <c r="N40" s="468">
        <v>0</v>
      </c>
      <c r="O40" s="539">
        <v>0</v>
      </c>
      <c r="P40" s="28"/>
      <c r="Q40" s="487">
        <v>0</v>
      </c>
      <c r="R40" s="369">
        <v>0</v>
      </c>
      <c r="S40" s="369">
        <v>0</v>
      </c>
      <c r="T40" s="369">
        <v>0</v>
      </c>
      <c r="U40" s="369">
        <v>0</v>
      </c>
      <c r="V40" s="498"/>
      <c r="W40" s="487">
        <v>0</v>
      </c>
      <c r="X40" s="369">
        <v>0</v>
      </c>
      <c r="Y40" s="369">
        <v>0</v>
      </c>
      <c r="Z40" s="369">
        <v>0</v>
      </c>
      <c r="AA40" s="29">
        <v>0</v>
      </c>
      <c r="AB40" s="498"/>
      <c r="AC40" s="27">
        <v>0</v>
      </c>
      <c r="AD40" s="369">
        <v>0</v>
      </c>
      <c r="AE40" s="369">
        <v>0</v>
      </c>
      <c r="AF40" s="369">
        <v>0</v>
      </c>
      <c r="AG40" s="29">
        <v>0</v>
      </c>
      <c r="AH40" s="28"/>
      <c r="AI40" s="27">
        <v>0</v>
      </c>
      <c r="AJ40" s="369">
        <v>0</v>
      </c>
      <c r="AK40" s="369">
        <v>0</v>
      </c>
      <c r="AL40" s="369">
        <v>0</v>
      </c>
      <c r="AM40" s="29">
        <v>0</v>
      </c>
      <c r="AN40" s="28"/>
      <c r="AO40" s="27">
        <v>0</v>
      </c>
      <c r="AP40" s="369">
        <v>0</v>
      </c>
      <c r="AQ40" s="369">
        <v>0</v>
      </c>
      <c r="AR40" s="369">
        <v>0</v>
      </c>
      <c r="AS40" s="29">
        <v>0</v>
      </c>
      <c r="AT40" s="28"/>
      <c r="AU40" s="27">
        <v>0</v>
      </c>
      <c r="AV40" s="28">
        <v>0</v>
      </c>
      <c r="AW40" s="28">
        <v>0</v>
      </c>
      <c r="AX40" s="28">
        <v>0</v>
      </c>
      <c r="AY40" s="29">
        <v>0</v>
      </c>
      <c r="AZ40" s="28"/>
      <c r="BA40" s="27">
        <v>0</v>
      </c>
      <c r="BB40" s="28">
        <v>0</v>
      </c>
      <c r="BC40" s="28">
        <v>0</v>
      </c>
      <c r="BD40" s="28">
        <v>0</v>
      </c>
      <c r="BE40" s="29">
        <v>0</v>
      </c>
      <c r="BF40" s="28"/>
      <c r="BG40" s="27">
        <v>0</v>
      </c>
      <c r="BH40" s="28">
        <v>0</v>
      </c>
      <c r="BI40" s="28">
        <v>0</v>
      </c>
      <c r="BJ40" s="28">
        <v>0</v>
      </c>
      <c r="BK40" s="29">
        <v>0</v>
      </c>
      <c r="BL40" s="28"/>
      <c r="BM40" s="84">
        <v>2063</v>
      </c>
      <c r="BN40" s="38">
        <v>0</v>
      </c>
      <c r="BO40" s="85">
        <v>2063</v>
      </c>
    </row>
    <row r="41" spans="1:67" ht="15" hidden="1" customHeight="1" outlineLevel="1" x14ac:dyDescent="0.25">
      <c r="B41" s="42" t="s">
        <v>56</v>
      </c>
      <c r="C41" s="28"/>
      <c r="D41" s="531">
        <f t="shared" si="2"/>
        <v>0</v>
      </c>
      <c r="E41" s="731">
        <f t="shared" si="3"/>
        <v>0</v>
      </c>
      <c r="F41" s="28"/>
      <c r="G41" s="531">
        <v>0</v>
      </c>
      <c r="H41" s="532">
        <v>0</v>
      </c>
      <c r="I41" s="586">
        <v>0</v>
      </c>
      <c r="J41" s="28"/>
      <c r="K41" s="531">
        <v>0</v>
      </c>
      <c r="L41" s="468">
        <v>0</v>
      </c>
      <c r="M41" s="468">
        <v>0</v>
      </c>
      <c r="N41" s="468">
        <v>0</v>
      </c>
      <c r="O41" s="539">
        <v>0</v>
      </c>
      <c r="P41" s="28"/>
      <c r="Q41" s="487">
        <v>0</v>
      </c>
      <c r="R41" s="369">
        <v>0</v>
      </c>
      <c r="S41" s="369">
        <v>0</v>
      </c>
      <c r="T41" s="369">
        <v>0</v>
      </c>
      <c r="U41" s="369">
        <v>0</v>
      </c>
      <c r="V41" s="498"/>
      <c r="W41" s="487">
        <v>0</v>
      </c>
      <c r="X41" s="369">
        <v>0</v>
      </c>
      <c r="Y41" s="369">
        <v>0</v>
      </c>
      <c r="Z41" s="369">
        <v>0</v>
      </c>
      <c r="AA41" s="29">
        <v>0</v>
      </c>
      <c r="AB41" s="498"/>
      <c r="AC41" s="27">
        <v>0</v>
      </c>
      <c r="AD41" s="369">
        <v>0</v>
      </c>
      <c r="AE41" s="369">
        <v>0</v>
      </c>
      <c r="AF41" s="369">
        <v>0</v>
      </c>
      <c r="AG41" s="29">
        <v>0</v>
      </c>
      <c r="AH41" s="28"/>
      <c r="AI41" s="27">
        <v>0</v>
      </c>
      <c r="AJ41" s="369">
        <v>0</v>
      </c>
      <c r="AK41" s="369">
        <v>0</v>
      </c>
      <c r="AL41" s="369">
        <v>0</v>
      </c>
      <c r="AM41" s="29">
        <v>0</v>
      </c>
      <c r="AN41" s="28"/>
      <c r="AO41" s="27">
        <v>0</v>
      </c>
      <c r="AP41" s="369">
        <v>0</v>
      </c>
      <c r="AQ41" s="369">
        <v>0</v>
      </c>
      <c r="AR41" s="369">
        <v>0</v>
      </c>
      <c r="AS41" s="29">
        <v>0</v>
      </c>
      <c r="AT41" s="28"/>
      <c r="AU41" s="27">
        <v>0</v>
      </c>
      <c r="AV41" s="28">
        <v>0</v>
      </c>
      <c r="AW41" s="28">
        <v>0</v>
      </c>
      <c r="AX41" s="28">
        <v>0</v>
      </c>
      <c r="AY41" s="29">
        <v>0</v>
      </c>
      <c r="AZ41" s="28"/>
      <c r="BA41" s="27">
        <v>0</v>
      </c>
      <c r="BB41" s="28">
        <v>0</v>
      </c>
      <c r="BC41" s="28">
        <v>0</v>
      </c>
      <c r="BD41" s="28">
        <v>0</v>
      </c>
      <c r="BE41" s="29">
        <v>0</v>
      </c>
      <c r="BF41" s="28"/>
      <c r="BG41" s="27">
        <v>0</v>
      </c>
      <c r="BH41" s="28">
        <v>0</v>
      </c>
      <c r="BI41" s="28">
        <v>0</v>
      </c>
      <c r="BJ41" s="28">
        <v>0</v>
      </c>
      <c r="BK41" s="29">
        <v>0</v>
      </c>
      <c r="BL41" s="28"/>
      <c r="BM41" s="84">
        <v>0</v>
      </c>
      <c r="BN41" s="38">
        <v>0</v>
      </c>
      <c r="BO41" s="85">
        <v>0</v>
      </c>
    </row>
    <row r="42" spans="1:67" ht="15" hidden="1" customHeight="1" outlineLevel="1" x14ac:dyDescent="0.25">
      <c r="B42" s="42" t="s">
        <v>79</v>
      </c>
      <c r="C42" s="28"/>
      <c r="D42" s="531">
        <f t="shared" si="2"/>
        <v>0</v>
      </c>
      <c r="E42" s="731">
        <f t="shared" si="3"/>
        <v>0</v>
      </c>
      <c r="F42" s="28"/>
      <c r="G42" s="531">
        <v>0</v>
      </c>
      <c r="H42" s="532">
        <v>0</v>
      </c>
      <c r="I42" s="586">
        <v>0</v>
      </c>
      <c r="J42" s="28"/>
      <c r="K42" s="531">
        <v>0</v>
      </c>
      <c r="L42" s="468">
        <v>0</v>
      </c>
      <c r="M42" s="468">
        <v>0</v>
      </c>
      <c r="N42" s="468">
        <v>0</v>
      </c>
      <c r="O42" s="539">
        <v>0</v>
      </c>
      <c r="P42" s="28"/>
      <c r="Q42" s="487">
        <v>0</v>
      </c>
      <c r="R42" s="369">
        <v>0</v>
      </c>
      <c r="S42" s="369">
        <v>0</v>
      </c>
      <c r="T42" s="369">
        <v>0</v>
      </c>
      <c r="U42" s="369">
        <v>0</v>
      </c>
      <c r="V42" s="498"/>
      <c r="W42" s="487">
        <v>0</v>
      </c>
      <c r="X42" s="369">
        <v>0</v>
      </c>
      <c r="Y42" s="369">
        <v>0</v>
      </c>
      <c r="Z42" s="369">
        <v>0</v>
      </c>
      <c r="AA42" s="29">
        <v>0</v>
      </c>
      <c r="AB42" s="498"/>
      <c r="AC42" s="27">
        <v>0</v>
      </c>
      <c r="AD42" s="369">
        <v>0</v>
      </c>
      <c r="AE42" s="369">
        <v>0</v>
      </c>
      <c r="AF42" s="369">
        <v>0</v>
      </c>
      <c r="AG42" s="29">
        <v>0</v>
      </c>
      <c r="AH42" s="28"/>
      <c r="AI42" s="27">
        <v>0</v>
      </c>
      <c r="AJ42" s="369">
        <v>0</v>
      </c>
      <c r="AK42" s="369">
        <v>0</v>
      </c>
      <c r="AL42" s="369">
        <v>0</v>
      </c>
      <c r="AM42" s="29">
        <v>0</v>
      </c>
      <c r="AN42" s="28"/>
      <c r="AO42" s="27">
        <v>0</v>
      </c>
      <c r="AP42" s="369">
        <v>0</v>
      </c>
      <c r="AQ42" s="369">
        <v>0</v>
      </c>
      <c r="AR42" s="369">
        <v>0</v>
      </c>
      <c r="AS42" s="29">
        <v>0</v>
      </c>
      <c r="AT42" s="28"/>
      <c r="AU42" s="27">
        <v>0</v>
      </c>
      <c r="AV42" s="28">
        <v>0</v>
      </c>
      <c r="AW42" s="28">
        <v>0</v>
      </c>
      <c r="AX42" s="28">
        <v>0</v>
      </c>
      <c r="AY42" s="29">
        <v>0</v>
      </c>
      <c r="AZ42" s="28"/>
      <c r="BA42" s="27">
        <v>0</v>
      </c>
      <c r="BB42" s="28">
        <v>0</v>
      </c>
      <c r="BC42" s="28">
        <v>0</v>
      </c>
      <c r="BD42" s="28">
        <v>0</v>
      </c>
      <c r="BE42" s="29">
        <v>0</v>
      </c>
      <c r="BF42" s="28"/>
      <c r="BG42" s="27">
        <v>875</v>
      </c>
      <c r="BH42" s="28">
        <v>875</v>
      </c>
      <c r="BI42" s="28">
        <v>583</v>
      </c>
      <c r="BJ42" s="28">
        <v>0</v>
      </c>
      <c r="BK42" s="29">
        <v>2333</v>
      </c>
      <c r="BL42" s="28"/>
      <c r="BM42" s="84">
        <v>292</v>
      </c>
      <c r="BN42" s="38">
        <v>875</v>
      </c>
      <c r="BO42" s="85">
        <v>1167</v>
      </c>
    </row>
    <row r="43" spans="1:67" ht="17.25" hidden="1" customHeight="1" outlineLevel="1" x14ac:dyDescent="0.4">
      <c r="B43" s="42" t="s">
        <v>27</v>
      </c>
      <c r="C43" s="32"/>
      <c r="D43" s="593">
        <f>SUM(G43:I43,N43)</f>
        <v>54.418999999999997</v>
      </c>
      <c r="E43" s="735">
        <f t="shared" si="3"/>
        <v>-439.66200000000003</v>
      </c>
      <c r="F43" s="32"/>
      <c r="G43" s="593">
        <v>32</v>
      </c>
      <c r="H43" s="523">
        <v>-4</v>
      </c>
      <c r="I43" s="603">
        <v>-44</v>
      </c>
      <c r="J43" s="32"/>
      <c r="K43" s="31">
        <v>104.967</v>
      </c>
      <c r="L43" s="371">
        <v>-242.416</v>
      </c>
      <c r="M43" s="371">
        <v>-256.21300000000002</v>
      </c>
      <c r="N43" s="371">
        <v>70.418999999999997</v>
      </c>
      <c r="O43" s="33">
        <v>-323.24299999999999</v>
      </c>
      <c r="P43" s="32"/>
      <c r="Q43" s="489">
        <v>-34</v>
      </c>
      <c r="R43" s="371">
        <v>107</v>
      </c>
      <c r="S43" s="371">
        <v>13</v>
      </c>
      <c r="T43" s="371">
        <v>-46</v>
      </c>
      <c r="U43" s="371">
        <v>40</v>
      </c>
      <c r="V43" s="500"/>
      <c r="W43" s="489">
        <v>-77</v>
      </c>
      <c r="X43" s="371">
        <v>-124</v>
      </c>
      <c r="Y43" s="371">
        <v>98</v>
      </c>
      <c r="Z43" s="371">
        <v>-412.31299999999999</v>
      </c>
      <c r="AA43" s="33">
        <v>-515.31299999999999</v>
      </c>
      <c r="AB43" s="500"/>
      <c r="AC43" s="31">
        <v>-548</v>
      </c>
      <c r="AD43" s="371">
        <v>-68</v>
      </c>
      <c r="AE43" s="371">
        <v>709</v>
      </c>
      <c r="AF43" s="371">
        <v>-310</v>
      </c>
      <c r="AG43" s="33">
        <v>-217</v>
      </c>
      <c r="AH43" s="32"/>
      <c r="AI43" s="31">
        <v>-12</v>
      </c>
      <c r="AJ43" s="371">
        <v>-289</v>
      </c>
      <c r="AK43" s="371">
        <v>272</v>
      </c>
      <c r="AL43" s="371">
        <v>427</v>
      </c>
      <c r="AM43" s="33">
        <v>398</v>
      </c>
      <c r="AN43" s="32"/>
      <c r="AO43" s="31">
        <v>370</v>
      </c>
      <c r="AP43" s="371">
        <v>798</v>
      </c>
      <c r="AQ43" s="371">
        <v>230</v>
      </c>
      <c r="AR43" s="371">
        <v>22</v>
      </c>
      <c r="AS43" s="33">
        <v>1420</v>
      </c>
      <c r="AT43" s="32"/>
      <c r="AU43" s="31">
        <v>-8</v>
      </c>
      <c r="AV43" s="32">
        <v>47</v>
      </c>
      <c r="AW43" s="32">
        <v>-131</v>
      </c>
      <c r="AX43" s="32">
        <v>-30</v>
      </c>
      <c r="AY43" s="33">
        <v>-122</v>
      </c>
      <c r="AZ43" s="32"/>
      <c r="BA43" s="31">
        <v>0</v>
      </c>
      <c r="BB43" s="32">
        <v>0</v>
      </c>
      <c r="BC43" s="32">
        <v>0</v>
      </c>
      <c r="BD43" s="32">
        <v>4175</v>
      </c>
      <c r="BE43" s="33">
        <v>4175</v>
      </c>
      <c r="BF43" s="32"/>
      <c r="BG43" s="31">
        <v>0</v>
      </c>
      <c r="BH43" s="32">
        <v>0</v>
      </c>
      <c r="BI43" s="32">
        <v>0</v>
      </c>
      <c r="BJ43" s="32">
        <v>0</v>
      </c>
      <c r="BK43" s="33">
        <v>0</v>
      </c>
      <c r="BL43" s="32"/>
      <c r="BM43" s="240">
        <v>0</v>
      </c>
      <c r="BN43" s="239">
        <v>0</v>
      </c>
      <c r="BO43" s="241">
        <v>0</v>
      </c>
    </row>
    <row r="44" spans="1:67" s="14" customFormat="1" ht="15.75" collapsed="1" thickBot="1" x14ac:dyDescent="0.3">
      <c r="A44" s="4"/>
      <c r="B44" s="87" t="s">
        <v>58</v>
      </c>
      <c r="C44" s="20"/>
      <c r="D44" s="574">
        <f>+D36+SUM(D37:D43)</f>
        <v>77169.242999999988</v>
      </c>
      <c r="E44" s="736">
        <f>+E36+SUM(E37:E43)</f>
        <v>63861.929999999993</v>
      </c>
      <c r="F44" s="20"/>
      <c r="G44" s="574">
        <v>14563.140000000007</v>
      </c>
      <c r="H44" s="577">
        <v>17990.092999999986</v>
      </c>
      <c r="I44" s="584">
        <v>21868.448</v>
      </c>
      <c r="J44" s="20"/>
      <c r="K44" s="485">
        <v>14817.334000000012</v>
      </c>
      <c r="L44" s="518">
        <v>15831.396999999984</v>
      </c>
      <c r="M44" s="518">
        <v>22209.198999999997</v>
      </c>
      <c r="N44" s="518">
        <v>22746.561999999994</v>
      </c>
      <c r="O44" s="529">
        <v>75604.49199999994</v>
      </c>
      <c r="P44" s="20"/>
      <c r="Q44" s="485">
        <v>14499</v>
      </c>
      <c r="R44" s="518">
        <v>16885</v>
      </c>
      <c r="S44" s="518">
        <v>21025</v>
      </c>
      <c r="T44" s="518">
        <v>11004</v>
      </c>
      <c r="U44" s="518">
        <v>63415</v>
      </c>
      <c r="V44" s="496"/>
      <c r="W44" s="485">
        <v>14301</v>
      </c>
      <c r="X44" s="367">
        <v>17826</v>
      </c>
      <c r="Y44" s="367">
        <v>20158</v>
      </c>
      <c r="Z44" s="367">
        <v>21319.574000000008</v>
      </c>
      <c r="AA44" s="21">
        <v>73604.574000000008</v>
      </c>
      <c r="AB44" s="496"/>
      <c r="AC44" s="25">
        <v>11727</v>
      </c>
      <c r="AD44" s="367">
        <v>18260</v>
      </c>
      <c r="AE44" s="367">
        <v>18172</v>
      </c>
      <c r="AF44" s="367">
        <v>19626</v>
      </c>
      <c r="AG44" s="21">
        <v>67785</v>
      </c>
      <c r="AH44" s="20"/>
      <c r="AI44" s="25">
        <v>11822</v>
      </c>
      <c r="AJ44" s="367">
        <v>17970</v>
      </c>
      <c r="AK44" s="367">
        <v>16793</v>
      </c>
      <c r="AL44" s="367">
        <v>17537</v>
      </c>
      <c r="AM44" s="21">
        <v>64122</v>
      </c>
      <c r="AN44" s="20"/>
      <c r="AO44" s="25">
        <v>10253</v>
      </c>
      <c r="AP44" s="367">
        <v>10626</v>
      </c>
      <c r="AQ44" s="367">
        <v>14695</v>
      </c>
      <c r="AR44" s="367">
        <v>18086</v>
      </c>
      <c r="AS44" s="21">
        <v>53660</v>
      </c>
      <c r="AT44" s="20"/>
      <c r="AU44" s="25">
        <v>8055</v>
      </c>
      <c r="AV44" s="20">
        <v>11006</v>
      </c>
      <c r="AW44" s="20">
        <v>11799</v>
      </c>
      <c r="AX44" s="20">
        <v>15040</v>
      </c>
      <c r="AY44" s="21">
        <v>45900</v>
      </c>
      <c r="AZ44" s="20"/>
      <c r="BA44" s="25">
        <v>5646</v>
      </c>
      <c r="BB44" s="20">
        <v>7612</v>
      </c>
      <c r="BC44" s="20">
        <v>7306</v>
      </c>
      <c r="BD44" s="20">
        <v>10739</v>
      </c>
      <c r="BE44" s="21">
        <v>31303</v>
      </c>
      <c r="BF44" s="20"/>
      <c r="BG44" s="25">
        <v>9499</v>
      </c>
      <c r="BH44" s="20">
        <v>9633</v>
      </c>
      <c r="BI44" s="20">
        <v>5520</v>
      </c>
      <c r="BJ44" s="20">
        <v>12892</v>
      </c>
      <c r="BK44" s="21">
        <v>37544</v>
      </c>
      <c r="BL44" s="20"/>
      <c r="BM44" s="83">
        <v>3674</v>
      </c>
      <c r="BN44" s="39">
        <v>12879</v>
      </c>
      <c r="BO44" s="40">
        <v>16553</v>
      </c>
    </row>
    <row r="45" spans="1:67" x14ac:dyDescent="0.25">
      <c r="B45" s="5"/>
      <c r="C45" s="20"/>
      <c r="D45" s="726"/>
      <c r="E45" s="726"/>
      <c r="F45" s="20"/>
      <c r="G45" s="546"/>
      <c r="H45" s="722"/>
      <c r="I45" s="911"/>
      <c r="J45" s="20"/>
      <c r="K45" s="490"/>
      <c r="L45" s="367"/>
      <c r="M45" s="367"/>
      <c r="N45" s="367"/>
      <c r="O45" s="21"/>
      <c r="P45" s="20"/>
      <c r="Q45" s="490"/>
      <c r="R45" s="367"/>
      <c r="S45" s="367"/>
      <c r="T45" s="367"/>
      <c r="U45" s="21"/>
      <c r="V45" s="496"/>
      <c r="W45" s="490"/>
      <c r="X45" s="367"/>
      <c r="Y45" s="367"/>
      <c r="Z45" s="367"/>
      <c r="AA45" s="21"/>
      <c r="AB45" s="496"/>
      <c r="AC45" s="25"/>
      <c r="AD45" s="367"/>
      <c r="AE45" s="367"/>
      <c r="AF45" s="367"/>
      <c r="AG45" s="21"/>
      <c r="AH45" s="20"/>
      <c r="AI45" s="25"/>
      <c r="AJ45" s="367"/>
      <c r="AK45" s="367"/>
      <c r="AL45" s="367"/>
      <c r="AM45" s="21"/>
      <c r="AN45" s="20"/>
      <c r="AO45" s="25"/>
      <c r="AP45" s="367"/>
      <c r="AQ45" s="367"/>
      <c r="AR45" s="367"/>
      <c r="AS45" s="21"/>
      <c r="AT45" s="20"/>
      <c r="AU45" s="25"/>
      <c r="AV45" s="367"/>
      <c r="AW45" s="367"/>
      <c r="AX45" s="367"/>
      <c r="AY45" s="21"/>
      <c r="AZ45" s="20"/>
      <c r="BA45" s="25"/>
      <c r="BB45" s="367"/>
      <c r="BC45" s="367"/>
      <c r="BD45" s="367"/>
      <c r="BE45" s="21"/>
      <c r="BF45" s="20"/>
      <c r="BG45" s="25"/>
      <c r="BH45" s="367"/>
      <c r="BI45" s="367"/>
      <c r="BJ45" s="367"/>
      <c r="BK45" s="21"/>
      <c r="BL45" s="20"/>
      <c r="BM45" s="25"/>
      <c r="BN45" s="367"/>
      <c r="BO45" s="367"/>
    </row>
    <row r="46" spans="1:67" x14ac:dyDescent="0.25">
      <c r="B46" s="5"/>
      <c r="C46" s="20"/>
      <c r="D46" s="722"/>
      <c r="E46" s="722"/>
      <c r="F46" s="20"/>
      <c r="G46" s="546"/>
      <c r="H46" s="722"/>
      <c r="I46" s="911"/>
      <c r="J46" s="20"/>
      <c r="K46" s="490"/>
      <c r="L46" s="367"/>
      <c r="M46" s="367"/>
      <c r="N46" s="367"/>
      <c r="O46" s="21"/>
      <c r="P46" s="20"/>
      <c r="Q46" s="490"/>
      <c r="R46" s="367"/>
      <c r="S46" s="367"/>
      <c r="T46" s="367"/>
      <c r="U46" s="21"/>
      <c r="V46" s="496"/>
      <c r="W46" s="490"/>
      <c r="X46" s="367"/>
      <c r="Y46" s="367"/>
      <c r="Z46" s="367"/>
      <c r="AA46" s="21"/>
      <c r="AB46" s="496"/>
      <c r="AC46" s="25"/>
      <c r="AD46" s="367"/>
      <c r="AE46" s="367"/>
      <c r="AF46" s="367"/>
      <c r="AG46" s="21"/>
      <c r="AH46" s="20"/>
      <c r="AI46" s="25"/>
      <c r="AJ46" s="367"/>
      <c r="AK46" s="367"/>
      <c r="AL46" s="367"/>
      <c r="AM46" s="21"/>
      <c r="AN46" s="20"/>
      <c r="AO46" s="25"/>
      <c r="AP46" s="367"/>
      <c r="AQ46" s="367"/>
      <c r="AR46" s="367"/>
      <c r="AS46" s="21"/>
      <c r="AT46" s="20"/>
      <c r="AU46" s="25"/>
      <c r="AV46" s="20"/>
      <c r="AW46" s="20"/>
      <c r="AX46" s="20"/>
      <c r="AY46" s="21"/>
      <c r="AZ46" s="20"/>
      <c r="BA46" s="25"/>
      <c r="BB46" s="20"/>
      <c r="BC46" s="20"/>
      <c r="BD46" s="20"/>
      <c r="BE46" s="21"/>
      <c r="BF46" s="20"/>
      <c r="BG46" s="25"/>
      <c r="BH46" s="20"/>
      <c r="BI46" s="20"/>
      <c r="BJ46" s="20"/>
      <c r="BK46" s="21"/>
      <c r="BL46" s="20"/>
      <c r="BM46" s="83"/>
      <c r="BN46" s="39"/>
      <c r="BO46" s="40"/>
    </row>
    <row r="47" spans="1:67" s="14" customFormat="1" x14ac:dyDescent="0.25">
      <c r="A47" s="4"/>
      <c r="B47" s="16" t="s">
        <v>18</v>
      </c>
      <c r="C47" s="20"/>
      <c r="D47" s="722"/>
      <c r="E47" s="722"/>
      <c r="F47" s="20"/>
      <c r="G47" s="546">
        <v>540684.05299999996</v>
      </c>
      <c r="H47" s="722">
        <v>525427.65</v>
      </c>
      <c r="I47" s="911">
        <v>544140.02300000004</v>
      </c>
      <c r="J47" s="20"/>
      <c r="K47" s="490">
        <v>573882.79700000002</v>
      </c>
      <c r="L47" s="367">
        <v>580491.29700000002</v>
      </c>
      <c r="M47" s="367">
        <v>586199.31000000006</v>
      </c>
      <c r="N47" s="367">
        <v>579394.54599999997</v>
      </c>
      <c r="O47" s="21"/>
      <c r="P47" s="20"/>
      <c r="Q47" s="490">
        <v>519751</v>
      </c>
      <c r="R47" s="367">
        <v>537977</v>
      </c>
      <c r="S47" s="367">
        <v>555550</v>
      </c>
      <c r="T47" s="367">
        <v>563903</v>
      </c>
      <c r="U47" s="367"/>
      <c r="V47" s="496"/>
      <c r="W47" s="490">
        <v>610357</v>
      </c>
      <c r="X47" s="367">
        <v>599942</v>
      </c>
      <c r="Y47" s="459">
        <v>579138.76899999997</v>
      </c>
      <c r="Z47" s="367">
        <v>539389.24699999997</v>
      </c>
      <c r="AA47" s="21"/>
      <c r="AB47" s="496"/>
      <c r="AC47" s="25">
        <v>502565</v>
      </c>
      <c r="AD47" s="367">
        <v>536292</v>
      </c>
      <c r="AE47" s="459">
        <v>564310</v>
      </c>
      <c r="AF47" s="367">
        <v>594660</v>
      </c>
      <c r="AG47" s="21"/>
      <c r="AH47" s="20"/>
      <c r="AI47" s="25">
        <v>494020</v>
      </c>
      <c r="AJ47" s="367">
        <v>498211</v>
      </c>
      <c r="AK47" s="367">
        <v>490964</v>
      </c>
      <c r="AL47" s="367">
        <v>499623</v>
      </c>
      <c r="AM47" s="21"/>
      <c r="AN47" s="20"/>
      <c r="AO47" s="25">
        <v>505019</v>
      </c>
      <c r="AP47" s="367">
        <v>507808</v>
      </c>
      <c r="AQ47" s="367">
        <v>510639</v>
      </c>
      <c r="AR47" s="367">
        <v>499902</v>
      </c>
      <c r="AS47" s="21"/>
      <c r="AT47" s="20"/>
      <c r="AU47" s="25">
        <v>501077</v>
      </c>
      <c r="AV47" s="20">
        <v>505133</v>
      </c>
      <c r="AW47" s="20">
        <v>510701</v>
      </c>
      <c r="AX47" s="20">
        <v>502359</v>
      </c>
      <c r="AY47" s="21"/>
      <c r="AZ47" s="20"/>
      <c r="BA47" s="25">
        <v>476282</v>
      </c>
      <c r="BB47" s="20">
        <v>472411</v>
      </c>
      <c r="BC47" s="20">
        <v>472231</v>
      </c>
      <c r="BD47" s="20">
        <v>470782</v>
      </c>
      <c r="BE47" s="21"/>
      <c r="BF47" s="20"/>
      <c r="BG47" s="25">
        <v>431953</v>
      </c>
      <c r="BH47" s="20">
        <v>437945</v>
      </c>
      <c r="BI47" s="20">
        <v>448726</v>
      </c>
      <c r="BJ47" s="20">
        <v>474741</v>
      </c>
      <c r="BK47" s="21"/>
      <c r="BL47" s="20"/>
      <c r="BM47" s="83">
        <v>442051</v>
      </c>
      <c r="BN47" s="39">
        <v>452081</v>
      </c>
      <c r="BO47" s="40"/>
    </row>
    <row r="48" spans="1:67" s="14" customFormat="1" ht="7.5" customHeight="1" x14ac:dyDescent="0.25">
      <c r="A48" s="4"/>
      <c r="B48" s="16"/>
      <c r="C48" s="20"/>
      <c r="D48" s="722"/>
      <c r="E48" s="722"/>
      <c r="F48" s="20"/>
      <c r="G48" s="546"/>
      <c r="H48" s="722"/>
      <c r="I48" s="911"/>
      <c r="J48" s="20"/>
      <c r="K48" s="490"/>
      <c r="L48" s="367"/>
      <c r="M48" s="367"/>
      <c r="N48" s="367"/>
      <c r="O48" s="21"/>
      <c r="P48" s="20"/>
      <c r="Q48" s="490"/>
      <c r="R48" s="367"/>
      <c r="S48" s="367"/>
      <c r="T48" s="367"/>
      <c r="U48" s="367"/>
      <c r="V48" s="496"/>
      <c r="W48" s="490"/>
      <c r="X48" s="367"/>
      <c r="Y48" s="459"/>
      <c r="Z48" s="367"/>
      <c r="AA48" s="21"/>
      <c r="AB48" s="496"/>
      <c r="AC48" s="25"/>
      <c r="AD48" s="367"/>
      <c r="AE48" s="459"/>
      <c r="AF48" s="367"/>
      <c r="AG48" s="21"/>
      <c r="AH48" s="20"/>
      <c r="AI48" s="25"/>
      <c r="AJ48" s="367"/>
      <c r="AK48" s="367"/>
      <c r="AL48" s="367"/>
      <c r="AM48" s="21"/>
      <c r="AN48" s="20"/>
      <c r="AO48" s="25"/>
      <c r="AP48" s="367"/>
      <c r="AQ48" s="367"/>
      <c r="AR48" s="367"/>
      <c r="AS48" s="21"/>
      <c r="AT48" s="20"/>
      <c r="AU48" s="25"/>
      <c r="AV48" s="20"/>
      <c r="AW48" s="20"/>
      <c r="AX48" s="20"/>
      <c r="AY48" s="21"/>
      <c r="AZ48" s="20"/>
      <c r="BA48" s="25"/>
      <c r="BB48" s="20"/>
      <c r="BC48" s="20"/>
      <c r="BD48" s="20"/>
      <c r="BE48" s="21"/>
      <c r="BF48" s="20"/>
      <c r="BG48" s="25"/>
      <c r="BH48" s="20"/>
      <c r="BI48" s="20"/>
      <c r="BJ48" s="20"/>
      <c r="BK48" s="21"/>
      <c r="BL48" s="20"/>
      <c r="BM48" s="83"/>
      <c r="BN48" s="39"/>
      <c r="BO48" s="40"/>
    </row>
    <row r="49" spans="1:67" ht="15" hidden="1" customHeight="1" outlineLevel="1" x14ac:dyDescent="0.25">
      <c r="B49" s="42" t="s">
        <v>19</v>
      </c>
      <c r="C49" s="28"/>
      <c r="D49" s="724"/>
      <c r="E49" s="724"/>
      <c r="F49" s="28"/>
      <c r="G49" s="544">
        <v>118257.015</v>
      </c>
      <c r="H49" s="724">
        <v>93837.59599999999</v>
      </c>
      <c r="I49" s="912">
        <v>75113.025999999998</v>
      </c>
      <c r="J49" s="28"/>
      <c r="K49" s="491">
        <v>145996.79200000002</v>
      </c>
      <c r="L49" s="369">
        <v>165961.24900000001</v>
      </c>
      <c r="M49" s="369">
        <v>164514.72899999999</v>
      </c>
      <c r="N49" s="369">
        <v>141667.87599999999</v>
      </c>
      <c r="O49" s="29"/>
      <c r="P49" s="28"/>
      <c r="Q49" s="491">
        <v>129739</v>
      </c>
      <c r="R49" s="369">
        <v>121808</v>
      </c>
      <c r="S49" s="369">
        <v>125388</v>
      </c>
      <c r="T49" s="369">
        <v>132259</v>
      </c>
      <c r="U49" s="369"/>
      <c r="V49" s="498"/>
      <c r="W49" s="491">
        <v>216054</v>
      </c>
      <c r="X49" s="369">
        <v>212831</v>
      </c>
      <c r="Y49" s="468">
        <v>197222.98699999999</v>
      </c>
      <c r="Z49" s="369">
        <v>145672.40599999999</v>
      </c>
      <c r="AA49" s="29"/>
      <c r="AB49" s="498"/>
      <c r="AC49" s="27">
        <v>171147</v>
      </c>
      <c r="AD49" s="369">
        <v>175699</v>
      </c>
      <c r="AE49" s="468">
        <v>179848</v>
      </c>
      <c r="AF49" s="369">
        <v>192426</v>
      </c>
      <c r="AG49" s="29"/>
      <c r="AH49" s="28"/>
      <c r="AI49" s="27">
        <v>140839</v>
      </c>
      <c r="AJ49" s="369">
        <v>131305</v>
      </c>
      <c r="AK49" s="369">
        <v>180482</v>
      </c>
      <c r="AL49" s="369">
        <v>164994</v>
      </c>
      <c r="AM49" s="29"/>
      <c r="AN49" s="28"/>
      <c r="AO49" s="27">
        <v>184074</v>
      </c>
      <c r="AP49" s="369">
        <v>178457</v>
      </c>
      <c r="AQ49" s="369">
        <v>170906</v>
      </c>
      <c r="AR49" s="369">
        <v>154365</v>
      </c>
      <c r="AS49" s="29"/>
      <c r="AT49" s="28"/>
      <c r="AU49" s="27">
        <v>202460</v>
      </c>
      <c r="AV49" s="28">
        <v>198765</v>
      </c>
      <c r="AW49" s="28">
        <v>197130</v>
      </c>
      <c r="AX49" s="28">
        <v>185585</v>
      </c>
      <c r="AY49" s="29"/>
      <c r="AZ49" s="28"/>
      <c r="BA49" s="27">
        <v>203497</v>
      </c>
      <c r="BB49" s="28">
        <v>203420</v>
      </c>
      <c r="BC49" s="28">
        <v>204397</v>
      </c>
      <c r="BD49" s="28">
        <v>203862</v>
      </c>
      <c r="BE49" s="29"/>
      <c r="BF49" s="28"/>
      <c r="BG49" s="27">
        <v>171941</v>
      </c>
      <c r="BH49" s="28">
        <v>175337</v>
      </c>
      <c r="BI49" s="28">
        <v>185800</v>
      </c>
      <c r="BJ49" s="28">
        <v>199568</v>
      </c>
      <c r="BK49" s="29"/>
      <c r="BL49" s="28"/>
      <c r="BM49" s="84">
        <v>178081</v>
      </c>
      <c r="BN49" s="38">
        <v>174728</v>
      </c>
      <c r="BO49" s="85"/>
    </row>
    <row r="50" spans="1:67" s="252" customFormat="1" ht="15" hidden="1" customHeight="1" outlineLevel="1" x14ac:dyDescent="0.25">
      <c r="A50" s="4"/>
      <c r="B50" s="5" t="s">
        <v>21</v>
      </c>
      <c r="C50" s="157"/>
      <c r="D50" s="725"/>
      <c r="E50" s="725"/>
      <c r="F50" s="157"/>
      <c r="G50" s="545">
        <v>139204.08600000001</v>
      </c>
      <c r="H50" s="725">
        <v>140924.30300000001</v>
      </c>
      <c r="I50" s="548">
        <v>167240.39000000001</v>
      </c>
      <c r="J50" s="157"/>
      <c r="K50" s="492">
        <v>172216.51</v>
      </c>
      <c r="L50" s="370">
        <v>153386.93199999997</v>
      </c>
      <c r="M50" s="370">
        <v>150436.147</v>
      </c>
      <c r="N50" s="370">
        <v>156183.78399999999</v>
      </c>
      <c r="O50" s="158"/>
      <c r="P50" s="157"/>
      <c r="Q50" s="492">
        <v>154080</v>
      </c>
      <c r="R50" s="370">
        <v>174603</v>
      </c>
      <c r="S50" s="370">
        <v>178273</v>
      </c>
      <c r="T50" s="370">
        <v>177305</v>
      </c>
      <c r="U50" s="370"/>
      <c r="V50" s="499"/>
      <c r="W50" s="492">
        <v>176725</v>
      </c>
      <c r="X50" s="370">
        <v>165389</v>
      </c>
      <c r="Y50" s="521">
        <v>154344.46900000001</v>
      </c>
      <c r="Z50" s="370">
        <v>159182.96700000003</v>
      </c>
      <c r="AA50" s="158"/>
      <c r="AB50" s="499"/>
      <c r="AC50" s="156">
        <v>136957</v>
      </c>
      <c r="AD50" s="370">
        <v>158509</v>
      </c>
      <c r="AE50" s="521">
        <v>176367</v>
      </c>
      <c r="AF50" s="370">
        <v>187108</v>
      </c>
      <c r="AG50" s="158"/>
      <c r="AH50" s="157"/>
      <c r="AI50" s="156">
        <v>126073</v>
      </c>
      <c r="AJ50" s="370">
        <v>132899</v>
      </c>
      <c r="AK50" s="370">
        <v>125504</v>
      </c>
      <c r="AL50" s="370">
        <v>143256</v>
      </c>
      <c r="AM50" s="158"/>
      <c r="AN50" s="157"/>
      <c r="AO50" s="156">
        <v>108238</v>
      </c>
      <c r="AP50" s="370">
        <v>116451</v>
      </c>
      <c r="AQ50" s="370">
        <v>122683</v>
      </c>
      <c r="AR50" s="370">
        <v>121203</v>
      </c>
      <c r="AS50" s="158"/>
      <c r="AT50" s="157"/>
      <c r="AU50" s="156">
        <v>94235</v>
      </c>
      <c r="AV50" s="157">
        <v>101739</v>
      </c>
      <c r="AW50" s="157">
        <v>107176</v>
      </c>
      <c r="AX50" s="157">
        <v>106890</v>
      </c>
      <c r="AY50" s="158"/>
      <c r="AZ50" s="157"/>
      <c r="BA50" s="156">
        <v>59386</v>
      </c>
      <c r="BB50" s="157">
        <v>58066</v>
      </c>
      <c r="BC50" s="157">
        <v>60004</v>
      </c>
      <c r="BD50" s="157">
        <v>61227</v>
      </c>
      <c r="BE50" s="158"/>
      <c r="BF50" s="157"/>
      <c r="BG50" s="156">
        <v>44499</v>
      </c>
      <c r="BH50" s="157">
        <v>51299</v>
      </c>
      <c r="BI50" s="157">
        <v>53466</v>
      </c>
      <c r="BJ50" s="157">
        <v>59600</v>
      </c>
      <c r="BK50" s="158"/>
      <c r="BL50" s="157"/>
      <c r="BM50" s="193">
        <v>34541</v>
      </c>
      <c r="BN50" s="187">
        <v>54675</v>
      </c>
      <c r="BO50" s="188"/>
    </row>
    <row r="51" spans="1:67" s="14" customFormat="1" collapsed="1" x14ac:dyDescent="0.25">
      <c r="A51" s="4"/>
      <c r="B51" s="16" t="s">
        <v>22</v>
      </c>
      <c r="C51" s="20"/>
      <c r="D51" s="722"/>
      <c r="E51" s="722"/>
      <c r="F51" s="20"/>
      <c r="G51" s="546">
        <v>257461.101</v>
      </c>
      <c r="H51" s="722">
        <v>234761.899</v>
      </c>
      <c r="I51" s="911">
        <v>242353.416</v>
      </c>
      <c r="J51" s="20"/>
      <c r="K51" s="490">
        <v>318213.30200000003</v>
      </c>
      <c r="L51" s="367">
        <v>319348.18099999998</v>
      </c>
      <c r="M51" s="367">
        <v>314950.87599999999</v>
      </c>
      <c r="N51" s="367">
        <v>297851.65999999997</v>
      </c>
      <c r="O51" s="21"/>
      <c r="P51" s="20"/>
      <c r="Q51" s="490">
        <v>283819</v>
      </c>
      <c r="R51" s="367">
        <v>296411</v>
      </c>
      <c r="S51" s="367">
        <v>303661</v>
      </c>
      <c r="T51" s="367">
        <v>309564</v>
      </c>
      <c r="U51" s="367"/>
      <c r="V51" s="496"/>
      <c r="W51" s="490">
        <v>392779</v>
      </c>
      <c r="X51" s="367">
        <v>378220</v>
      </c>
      <c r="Y51" s="459">
        <v>351567.45600000001</v>
      </c>
      <c r="Z51" s="367">
        <v>304855.37300000002</v>
      </c>
      <c r="AA51" s="21"/>
      <c r="AB51" s="496"/>
      <c r="AC51" s="25">
        <v>308104</v>
      </c>
      <c r="AD51" s="367">
        <v>334208</v>
      </c>
      <c r="AE51" s="459">
        <v>356215</v>
      </c>
      <c r="AF51" s="367">
        <v>379534</v>
      </c>
      <c r="AG51" s="21"/>
      <c r="AH51" s="20"/>
      <c r="AI51" s="25">
        <v>266912</v>
      </c>
      <c r="AJ51" s="367">
        <v>264204</v>
      </c>
      <c r="AK51" s="367">
        <v>305986</v>
      </c>
      <c r="AL51" s="367">
        <v>308250</v>
      </c>
      <c r="AM51" s="21"/>
      <c r="AN51" s="20"/>
      <c r="AO51" s="25">
        <v>292312</v>
      </c>
      <c r="AP51" s="367">
        <v>294908</v>
      </c>
      <c r="AQ51" s="367">
        <v>293589</v>
      </c>
      <c r="AR51" s="367">
        <v>275568</v>
      </c>
      <c r="AS51" s="21"/>
      <c r="AT51" s="20"/>
      <c r="AU51" s="25">
        <v>296695</v>
      </c>
      <c r="AV51" s="20">
        <v>300504</v>
      </c>
      <c r="AW51" s="20">
        <v>304306</v>
      </c>
      <c r="AX51" s="20">
        <v>292475</v>
      </c>
      <c r="AY51" s="21"/>
      <c r="AZ51" s="20"/>
      <c r="BA51" s="25">
        <v>262883</v>
      </c>
      <c r="BB51" s="20">
        <v>261486</v>
      </c>
      <c r="BC51" s="20">
        <v>264401</v>
      </c>
      <c r="BD51" s="20">
        <v>265089</v>
      </c>
      <c r="BE51" s="21"/>
      <c r="BF51" s="20"/>
      <c r="BG51" s="25">
        <v>216440</v>
      </c>
      <c r="BH51" s="20">
        <v>226636</v>
      </c>
      <c r="BI51" s="20">
        <v>239266</v>
      </c>
      <c r="BJ51" s="20">
        <v>259168</v>
      </c>
      <c r="BK51" s="21"/>
      <c r="BL51" s="20"/>
      <c r="BM51" s="83">
        <v>212622</v>
      </c>
      <c r="BN51" s="39">
        <v>229403</v>
      </c>
      <c r="BO51" s="40"/>
    </row>
    <row r="52" spans="1:67" s="14" customFormat="1" ht="8.25" customHeight="1" x14ac:dyDescent="0.25">
      <c r="A52" s="4"/>
      <c r="B52" s="16"/>
      <c r="C52" s="20"/>
      <c r="D52" s="722"/>
      <c r="E52" s="722"/>
      <c r="F52" s="20"/>
      <c r="G52" s="546"/>
      <c r="H52" s="722"/>
      <c r="I52" s="911"/>
      <c r="J52" s="20"/>
      <c r="K52" s="490"/>
      <c r="L52" s="367"/>
      <c r="M52" s="367"/>
      <c r="N52" s="367"/>
      <c r="O52" s="21"/>
      <c r="P52" s="20"/>
      <c r="Q52" s="490"/>
      <c r="R52" s="367"/>
      <c r="S52" s="367"/>
      <c r="T52" s="367"/>
      <c r="U52" s="367"/>
      <c r="V52" s="496"/>
      <c r="W52" s="490"/>
      <c r="X52" s="367"/>
      <c r="Y52" s="459"/>
      <c r="Z52" s="367"/>
      <c r="AA52" s="21"/>
      <c r="AB52" s="496"/>
      <c r="AC52" s="25"/>
      <c r="AD52" s="367"/>
      <c r="AE52" s="459"/>
      <c r="AF52" s="367"/>
      <c r="AG52" s="21"/>
      <c r="AH52" s="20"/>
      <c r="AI52" s="25"/>
      <c r="AJ52" s="367"/>
      <c r="AK52" s="367"/>
      <c r="AL52" s="367"/>
      <c r="AM52" s="21"/>
      <c r="AN52" s="20"/>
      <c r="AO52" s="25"/>
      <c r="AP52" s="367"/>
      <c r="AQ52" s="367"/>
      <c r="AR52" s="367"/>
      <c r="AS52" s="21"/>
      <c r="AT52" s="20"/>
      <c r="AU52" s="25"/>
      <c r="AV52" s="20"/>
      <c r="AW52" s="20"/>
      <c r="AX52" s="20"/>
      <c r="AY52" s="21"/>
      <c r="AZ52" s="20"/>
      <c r="BA52" s="25"/>
      <c r="BB52" s="20"/>
      <c r="BC52" s="20"/>
      <c r="BD52" s="20"/>
      <c r="BE52" s="21"/>
      <c r="BF52" s="20"/>
      <c r="BG52" s="25"/>
      <c r="BH52" s="20"/>
      <c r="BI52" s="20"/>
      <c r="BJ52" s="20"/>
      <c r="BK52" s="21"/>
      <c r="BL52" s="20"/>
      <c r="BM52" s="83"/>
      <c r="BN52" s="39"/>
      <c r="BO52" s="40"/>
    </row>
    <row r="53" spans="1:67" s="14" customFormat="1" x14ac:dyDescent="0.25">
      <c r="A53" s="4"/>
      <c r="B53" s="16" t="s">
        <v>29</v>
      </c>
      <c r="C53" s="20"/>
      <c r="D53" s="722"/>
      <c r="E53" s="722"/>
      <c r="F53" s="20"/>
      <c r="G53" s="546">
        <v>283222.95207000006</v>
      </c>
      <c r="H53" s="722">
        <v>290665.75107000006</v>
      </c>
      <c r="I53" s="911">
        <v>301786.60700000002</v>
      </c>
      <c r="J53" s="20"/>
      <c r="K53" s="490">
        <v>255669.49607000005</v>
      </c>
      <c r="L53" s="367">
        <v>261143.11607000005</v>
      </c>
      <c r="M53" s="367">
        <v>271248.43407000008</v>
      </c>
      <c r="N53" s="367">
        <v>281542.88607000007</v>
      </c>
      <c r="O53" s="21"/>
      <c r="P53" s="20"/>
      <c r="Q53" s="490">
        <v>235932</v>
      </c>
      <c r="R53" s="367">
        <v>241566</v>
      </c>
      <c r="S53" s="367">
        <v>251889</v>
      </c>
      <c r="T53" s="367">
        <v>254339</v>
      </c>
      <c r="U53" s="367"/>
      <c r="V53" s="496"/>
      <c r="W53" s="490">
        <v>217578</v>
      </c>
      <c r="X53" s="367">
        <v>221722</v>
      </c>
      <c r="Y53" s="459">
        <v>227571.31107000005</v>
      </c>
      <c r="Z53" s="367">
        <v>234533.87607</v>
      </c>
      <c r="AA53" s="21"/>
      <c r="AB53" s="496"/>
      <c r="AC53" s="25">
        <v>194461</v>
      </c>
      <c r="AD53" s="367">
        <v>202084</v>
      </c>
      <c r="AE53" s="459">
        <v>208095</v>
      </c>
      <c r="AF53" s="367">
        <v>215126</v>
      </c>
      <c r="AG53" s="21"/>
      <c r="AH53" s="20"/>
      <c r="AI53" s="25">
        <v>227108</v>
      </c>
      <c r="AJ53" s="367">
        <v>234007</v>
      </c>
      <c r="AK53" s="367">
        <v>184978</v>
      </c>
      <c r="AL53" s="367">
        <v>191373</v>
      </c>
      <c r="AM53" s="21"/>
      <c r="AN53" s="20"/>
      <c r="AO53" s="25">
        <v>212707</v>
      </c>
      <c r="AP53" s="367">
        <v>212900</v>
      </c>
      <c r="AQ53" s="367">
        <v>217050</v>
      </c>
      <c r="AR53" s="367">
        <v>224334</v>
      </c>
      <c r="AS53" s="21"/>
      <c r="AT53" s="20"/>
      <c r="AU53" s="25">
        <v>204382</v>
      </c>
      <c r="AV53" s="20">
        <v>204629</v>
      </c>
      <c r="AW53" s="20">
        <v>206395</v>
      </c>
      <c r="AX53" s="20">
        <v>209884</v>
      </c>
      <c r="AY53" s="21"/>
      <c r="AZ53" s="20"/>
      <c r="BA53" s="25">
        <v>213399</v>
      </c>
      <c r="BB53" s="20">
        <v>210925</v>
      </c>
      <c r="BC53" s="20">
        <v>207830</v>
      </c>
      <c r="BD53" s="20">
        <v>205693</v>
      </c>
      <c r="BE53" s="21"/>
      <c r="BF53" s="20"/>
      <c r="BG53" s="25">
        <v>215513</v>
      </c>
      <c r="BH53" s="20">
        <v>211309</v>
      </c>
      <c r="BI53" s="20">
        <v>209460</v>
      </c>
      <c r="BJ53" s="20">
        <v>215573</v>
      </c>
      <c r="BK53" s="21"/>
      <c r="BL53" s="20"/>
      <c r="BM53" s="83">
        <v>229429</v>
      </c>
      <c r="BN53" s="39">
        <v>222678</v>
      </c>
      <c r="BO53" s="40"/>
    </row>
    <row r="54" spans="1:67" ht="7.5" customHeight="1" x14ac:dyDescent="0.25">
      <c r="B54" s="5"/>
      <c r="C54" s="20"/>
      <c r="D54" s="722"/>
      <c r="E54" s="722"/>
      <c r="F54" s="20"/>
      <c r="G54" s="546"/>
      <c r="H54" s="722"/>
      <c r="I54" s="911"/>
      <c r="J54" s="20"/>
      <c r="K54" s="493"/>
      <c r="L54" s="367"/>
      <c r="M54" s="367"/>
      <c r="N54" s="367"/>
      <c r="O54" s="21"/>
      <c r="P54" s="20"/>
      <c r="Q54" s="493"/>
      <c r="R54" s="367"/>
      <c r="S54" s="367"/>
      <c r="T54" s="367"/>
      <c r="U54" s="367"/>
      <c r="V54" s="496"/>
      <c r="W54" s="493"/>
      <c r="X54" s="367"/>
      <c r="Y54" s="367"/>
      <c r="Z54" s="367"/>
      <c r="AA54" s="21"/>
      <c r="AB54" s="496"/>
      <c r="AC54" s="25"/>
      <c r="AD54" s="367"/>
      <c r="AE54" s="367"/>
      <c r="AF54" s="367"/>
      <c r="AG54" s="21"/>
      <c r="AH54" s="20"/>
      <c r="AI54" s="25"/>
      <c r="AJ54" s="367"/>
      <c r="AK54" s="367"/>
      <c r="AL54" s="367"/>
      <c r="AM54" s="21"/>
      <c r="AN54" s="20"/>
      <c r="AO54" s="25"/>
      <c r="AP54" s="367"/>
      <c r="AQ54" s="367"/>
      <c r="AR54" s="367"/>
      <c r="AS54" s="21"/>
      <c r="AT54" s="20"/>
      <c r="AU54" s="25"/>
      <c r="AV54" s="20"/>
      <c r="AW54" s="20"/>
      <c r="AX54" s="20"/>
      <c r="AY54" s="21"/>
      <c r="AZ54" s="20"/>
      <c r="BA54" s="25"/>
      <c r="BB54" s="20"/>
      <c r="BC54" s="20"/>
      <c r="BD54" s="20"/>
      <c r="BE54" s="21"/>
      <c r="BF54" s="20"/>
      <c r="BG54" s="25"/>
      <c r="BH54" s="20"/>
      <c r="BI54" s="20"/>
      <c r="BJ54" s="20"/>
      <c r="BK54" s="21"/>
      <c r="BL54" s="20"/>
      <c r="BM54" s="83"/>
      <c r="BN54" s="39"/>
      <c r="BO54" s="40"/>
    </row>
    <row r="55" spans="1:67" s="14" customFormat="1" x14ac:dyDescent="0.25">
      <c r="A55" s="4"/>
      <c r="B55" s="16" t="s">
        <v>59</v>
      </c>
      <c r="C55" s="20"/>
      <c r="D55" s="722"/>
      <c r="E55" s="722"/>
      <c r="F55" s="20"/>
      <c r="G55" s="546">
        <v>514</v>
      </c>
      <c r="H55" s="722">
        <v>791</v>
      </c>
      <c r="I55" s="911">
        <v>-113</v>
      </c>
      <c r="J55" s="20"/>
      <c r="K55" s="546">
        <v>966</v>
      </c>
      <c r="L55" s="558">
        <v>1358</v>
      </c>
      <c r="M55" s="558">
        <v>1708</v>
      </c>
      <c r="N55" s="558">
        <v>1122</v>
      </c>
      <c r="O55" s="547">
        <v>5154</v>
      </c>
      <c r="P55" s="20"/>
      <c r="Q55" s="493">
        <v>569</v>
      </c>
      <c r="R55" s="367">
        <v>294</v>
      </c>
      <c r="S55" s="367">
        <v>412</v>
      </c>
      <c r="T55" s="367">
        <v>966</v>
      </c>
      <c r="U55" s="367">
        <v>2241</v>
      </c>
      <c r="V55" s="496"/>
      <c r="W55" s="493">
        <v>232</v>
      </c>
      <c r="X55" s="367">
        <v>1432</v>
      </c>
      <c r="Y55" s="367">
        <v>413.26699999999983</v>
      </c>
      <c r="Z55" s="367">
        <v>196.73300000000017</v>
      </c>
      <c r="AA55" s="21">
        <v>2274</v>
      </c>
      <c r="AB55" s="496"/>
      <c r="AC55" s="25">
        <v>764</v>
      </c>
      <c r="AD55" s="367">
        <v>5986</v>
      </c>
      <c r="AE55" s="367">
        <v>5949</v>
      </c>
      <c r="AF55" s="367"/>
      <c r="AG55" s="21">
        <v>8287</v>
      </c>
      <c r="AH55" s="20"/>
      <c r="AI55" s="25">
        <v>499</v>
      </c>
      <c r="AJ55" s="367">
        <v>369</v>
      </c>
      <c r="AK55" s="367">
        <v>1032</v>
      </c>
      <c r="AL55" s="367">
        <v>691</v>
      </c>
      <c r="AM55" s="21">
        <v>2591</v>
      </c>
      <c r="AN55" s="20"/>
      <c r="AO55" s="25">
        <v>174</v>
      </c>
      <c r="AP55" s="397">
        <v>610</v>
      </c>
      <c r="AQ55" s="367">
        <v>113</v>
      </c>
      <c r="AR55" s="367">
        <v>365</v>
      </c>
      <c r="AS55" s="21">
        <v>1262</v>
      </c>
      <c r="AT55" s="20"/>
      <c r="AU55" s="25">
        <v>212</v>
      </c>
      <c r="AV55" s="102">
        <v>1124</v>
      </c>
      <c r="AW55" s="102">
        <v>211</v>
      </c>
      <c r="AX55" s="102">
        <v>696</v>
      </c>
      <c r="AY55" s="21">
        <v>2243</v>
      </c>
      <c r="AZ55" s="20"/>
      <c r="BA55" s="25">
        <v>1362</v>
      </c>
      <c r="BB55" s="102">
        <v>1067</v>
      </c>
      <c r="BC55" s="102">
        <v>200</v>
      </c>
      <c r="BD55" s="102">
        <v>-307</v>
      </c>
      <c r="BE55" s="21">
        <v>2322</v>
      </c>
      <c r="BF55" s="20"/>
      <c r="BG55" s="25">
        <v>1462</v>
      </c>
      <c r="BH55" s="102">
        <v>469</v>
      </c>
      <c r="BI55" s="102">
        <v>983</v>
      </c>
      <c r="BJ55" s="102">
        <v>20</v>
      </c>
      <c r="BK55" s="21">
        <v>2934</v>
      </c>
      <c r="BL55" s="20"/>
      <c r="BM55" s="83">
        <v>540</v>
      </c>
      <c r="BN55" s="246">
        <v>1298</v>
      </c>
      <c r="BO55" s="40">
        <v>1838</v>
      </c>
    </row>
    <row r="56" spans="1:67" s="14" customFormat="1" ht="5.25" customHeight="1" x14ac:dyDescent="0.25">
      <c r="A56" s="4"/>
      <c r="B56" s="16"/>
      <c r="C56" s="20"/>
      <c r="D56" s="722"/>
      <c r="E56" s="722"/>
      <c r="F56" s="20"/>
      <c r="G56" s="546"/>
      <c r="H56" s="722"/>
      <c r="I56" s="911"/>
      <c r="J56" s="20"/>
      <c r="K56" s="546"/>
      <c r="L56" s="459"/>
      <c r="M56" s="459"/>
      <c r="N56" s="459"/>
      <c r="O56" s="547"/>
      <c r="P56" s="20"/>
      <c r="Q56" s="493"/>
      <c r="R56" s="367"/>
      <c r="S56" s="367"/>
      <c r="T56" s="367"/>
      <c r="U56" s="367"/>
      <c r="V56" s="496"/>
      <c r="W56" s="493"/>
      <c r="X56" s="367"/>
      <c r="Y56" s="367"/>
      <c r="Z56" s="367"/>
      <c r="AA56" s="21"/>
      <c r="AB56" s="496"/>
      <c r="AC56" s="25"/>
      <c r="AD56" s="367"/>
      <c r="AE56" s="367"/>
      <c r="AF56" s="367"/>
      <c r="AG56" s="21"/>
      <c r="AH56" s="20"/>
      <c r="AI56" s="25"/>
      <c r="AJ56" s="367"/>
      <c r="AK56" s="367"/>
      <c r="AL56" s="367"/>
      <c r="AM56" s="21"/>
      <c r="AN56" s="20"/>
      <c r="AO56" s="25"/>
      <c r="AP56" s="397"/>
      <c r="AQ56" s="367"/>
      <c r="AR56" s="367"/>
      <c r="AS56" s="21"/>
      <c r="AT56" s="20"/>
      <c r="AU56" s="25"/>
      <c r="AV56" s="102"/>
      <c r="AW56" s="102"/>
      <c r="AX56" s="102"/>
      <c r="AY56" s="21"/>
      <c r="AZ56" s="20"/>
      <c r="BA56" s="25"/>
      <c r="BB56" s="102"/>
      <c r="BC56" s="102"/>
      <c r="BD56" s="102"/>
      <c r="BE56" s="21"/>
      <c r="BF56" s="20"/>
      <c r="BG56" s="25"/>
      <c r="BH56" s="102"/>
      <c r="BI56" s="102"/>
      <c r="BJ56" s="102"/>
      <c r="BK56" s="21"/>
      <c r="BL56" s="20"/>
      <c r="BM56" s="83"/>
      <c r="BN56" s="246"/>
      <c r="BO56" s="40"/>
    </row>
    <row r="57" spans="1:67" s="14" customFormat="1" x14ac:dyDescent="0.25">
      <c r="A57" s="4"/>
      <c r="B57" s="374" t="s">
        <v>146</v>
      </c>
      <c r="C57" s="331"/>
      <c r="D57" s="722"/>
      <c r="E57" s="722"/>
      <c r="F57" s="331"/>
      <c r="G57" s="546">
        <v>568</v>
      </c>
      <c r="H57" s="722">
        <v>1549</v>
      </c>
      <c r="I57" s="911">
        <v>192</v>
      </c>
      <c r="J57" s="331"/>
      <c r="K57" s="546">
        <v>652</v>
      </c>
      <c r="L57" s="558">
        <v>1405</v>
      </c>
      <c r="M57" s="558">
        <v>1175</v>
      </c>
      <c r="N57" s="558">
        <v>1171</v>
      </c>
      <c r="O57" s="547">
        <v>4403</v>
      </c>
      <c r="P57" s="331"/>
      <c r="Q57" s="493">
        <v>406</v>
      </c>
      <c r="R57" s="367">
        <v>782</v>
      </c>
      <c r="S57" s="367">
        <v>1403</v>
      </c>
      <c r="T57" s="367">
        <v>1092</v>
      </c>
      <c r="U57" s="405">
        <v>3683</v>
      </c>
      <c r="V57" s="310"/>
      <c r="W57" s="493">
        <v>5183</v>
      </c>
      <c r="X57" s="367">
        <v>3635</v>
      </c>
      <c r="Y57" s="367">
        <v>976.7559999999994</v>
      </c>
      <c r="Z57" s="367">
        <v>620.2440000000006</v>
      </c>
      <c r="AA57" s="333">
        <v>10415</v>
      </c>
      <c r="AB57" s="310"/>
      <c r="AC57" s="332">
        <v>3782</v>
      </c>
      <c r="AD57" s="367"/>
      <c r="AE57" s="405"/>
      <c r="AF57" s="405"/>
      <c r="AG57" s="333">
        <v>17887</v>
      </c>
      <c r="AH57" s="331"/>
      <c r="AI57" s="332">
        <v>1962</v>
      </c>
      <c r="AJ57" s="367">
        <v>2122</v>
      </c>
      <c r="AK57" s="367">
        <v>1593</v>
      </c>
      <c r="AL57" s="405">
        <v>1669</v>
      </c>
      <c r="AM57" s="333">
        <v>7346</v>
      </c>
      <c r="AN57" s="331"/>
      <c r="AO57" s="332">
        <v>2651</v>
      </c>
      <c r="AP57" s="405">
        <v>1756</v>
      </c>
      <c r="AQ57" s="405">
        <v>1991</v>
      </c>
      <c r="AR57" s="367">
        <v>1875</v>
      </c>
      <c r="AS57" s="333">
        <v>8273</v>
      </c>
      <c r="AT57" s="331"/>
      <c r="AU57" s="332">
        <v>845</v>
      </c>
      <c r="AV57" s="331">
        <v>2331</v>
      </c>
      <c r="AW57" s="331">
        <v>2245</v>
      </c>
      <c r="AX57" s="331">
        <v>2157</v>
      </c>
      <c r="AY57" s="333">
        <v>7578</v>
      </c>
      <c r="AZ57" s="331"/>
      <c r="BA57" s="332">
        <v>6211</v>
      </c>
      <c r="BB57" s="331">
        <v>8268</v>
      </c>
      <c r="BC57" s="331">
        <v>4730</v>
      </c>
      <c r="BD57" s="331">
        <v>1986</v>
      </c>
      <c r="BE57" s="333">
        <v>21195</v>
      </c>
      <c r="BF57" s="331"/>
      <c r="BG57" s="332">
        <v>3919</v>
      </c>
      <c r="BH57" s="331">
        <v>6531</v>
      </c>
      <c r="BI57" s="331">
        <v>6971</v>
      </c>
      <c r="BJ57" s="331">
        <v>6681</v>
      </c>
      <c r="BK57" s="333">
        <v>24102</v>
      </c>
      <c r="BL57" s="331"/>
      <c r="BM57" s="394">
        <v>294</v>
      </c>
      <c r="BN57" s="331">
        <v>1391</v>
      </c>
      <c r="BO57" s="304">
        <v>1685</v>
      </c>
    </row>
    <row r="58" spans="1:67" s="14" customFormat="1" x14ac:dyDescent="0.25">
      <c r="A58" s="4"/>
      <c r="B58" s="16"/>
      <c r="C58" s="20"/>
      <c r="D58" s="459"/>
      <c r="E58" s="459"/>
      <c r="F58" s="20"/>
      <c r="G58" s="594"/>
      <c r="H58" s="459"/>
      <c r="I58" s="547"/>
      <c r="J58" s="20"/>
      <c r="K58" s="25"/>
      <c r="L58" s="367"/>
      <c r="M58" s="367"/>
      <c r="N58" s="367"/>
      <c r="O58" s="21"/>
      <c r="P58" s="20"/>
      <c r="Q58" s="25"/>
      <c r="R58" s="367"/>
      <c r="S58" s="367"/>
      <c r="T58" s="367"/>
      <c r="U58" s="21"/>
      <c r="V58" s="496"/>
      <c r="W58" s="25"/>
      <c r="X58" s="367"/>
      <c r="Y58" s="367"/>
      <c r="Z58" s="367"/>
      <c r="AA58" s="21"/>
      <c r="AB58" s="496"/>
      <c r="AC58" s="25"/>
      <c r="AD58" s="367"/>
      <c r="AE58" s="367"/>
      <c r="AF58" s="367"/>
      <c r="AG58" s="21"/>
      <c r="AH58" s="20"/>
      <c r="AI58" s="25"/>
      <c r="AJ58" s="367"/>
      <c r="AK58" s="367"/>
      <c r="AL58" s="367"/>
      <c r="AM58" s="21"/>
      <c r="AN58" s="20"/>
      <c r="AO58" s="25"/>
      <c r="AP58" s="367"/>
      <c r="AQ58" s="367"/>
      <c r="AR58" s="367"/>
      <c r="AS58" s="21"/>
      <c r="AT58" s="20"/>
      <c r="AU58" s="25"/>
      <c r="AV58" s="20"/>
      <c r="AW58" s="20"/>
      <c r="AX58" s="20"/>
      <c r="AY58" s="21"/>
      <c r="AZ58" s="20"/>
      <c r="BA58" s="25"/>
      <c r="BB58" s="20"/>
      <c r="BC58" s="20"/>
      <c r="BD58" s="20"/>
      <c r="BE58" s="21"/>
      <c r="BF58" s="20"/>
      <c r="BG58" s="25"/>
      <c r="BH58" s="20"/>
      <c r="BI58" s="20"/>
      <c r="BJ58" s="20"/>
      <c r="BK58" s="21"/>
      <c r="BL58" s="20"/>
      <c r="BM58" s="83"/>
      <c r="BN58" s="39"/>
      <c r="BO58" s="40"/>
    </row>
    <row r="59" spans="1:67" s="14" customFormat="1" x14ac:dyDescent="0.25">
      <c r="A59" s="4"/>
      <c r="B59" s="43" t="s">
        <v>60</v>
      </c>
      <c r="C59" s="20"/>
      <c r="D59" s="459"/>
      <c r="E59" s="459"/>
      <c r="F59" s="20"/>
      <c r="G59" s="594"/>
      <c r="H59" s="459"/>
      <c r="I59" s="668"/>
      <c r="J59" s="20"/>
      <c r="K59" s="25"/>
      <c r="L59" s="367"/>
      <c r="M59" s="367"/>
      <c r="N59" s="367"/>
      <c r="O59" s="21"/>
      <c r="P59" s="20"/>
      <c r="Q59" s="25"/>
      <c r="R59" s="367"/>
      <c r="S59" s="367"/>
      <c r="T59" s="367"/>
      <c r="U59" s="21"/>
      <c r="V59" s="496"/>
      <c r="W59" s="25"/>
      <c r="X59" s="367"/>
      <c r="Y59" s="367"/>
      <c r="Z59" s="367"/>
      <c r="AA59" s="21"/>
      <c r="AB59" s="496"/>
      <c r="AC59" s="25"/>
      <c r="AD59" s="367"/>
      <c r="AE59" s="367"/>
      <c r="AF59" s="367"/>
      <c r="AG59" s="21"/>
      <c r="AH59" s="20"/>
      <c r="AI59" s="25"/>
      <c r="AJ59" s="367"/>
      <c r="AK59" s="367"/>
      <c r="AL59" s="367"/>
      <c r="AM59" s="21"/>
      <c r="AN59" s="20"/>
      <c r="AO59" s="25"/>
      <c r="AP59" s="367"/>
      <c r="AQ59" s="367"/>
      <c r="AR59" s="367"/>
      <c r="AS59" s="21"/>
      <c r="AT59" s="20"/>
      <c r="AU59" s="25"/>
      <c r="AV59" s="20"/>
      <c r="AW59" s="20"/>
      <c r="AX59" s="20"/>
      <c r="AY59" s="21"/>
      <c r="AZ59" s="20"/>
      <c r="BA59" s="25"/>
      <c r="BB59" s="20"/>
      <c r="BC59" s="20"/>
      <c r="BD59" s="20"/>
      <c r="BE59" s="21"/>
      <c r="BF59" s="20"/>
      <c r="BG59" s="25"/>
      <c r="BH59" s="20"/>
      <c r="BI59" s="20"/>
      <c r="BJ59" s="20"/>
      <c r="BK59" s="21"/>
      <c r="BL59" s="20"/>
      <c r="BM59" s="83"/>
      <c r="BN59" s="39"/>
      <c r="BO59" s="40"/>
    </row>
    <row r="60" spans="1:67" s="14" customFormat="1" x14ac:dyDescent="0.25">
      <c r="A60" s="4"/>
      <c r="B60" s="16" t="s">
        <v>61</v>
      </c>
      <c r="C60" s="20"/>
      <c r="D60" s="459"/>
      <c r="E60" s="459"/>
      <c r="F60" s="20"/>
      <c r="G60" s="594"/>
      <c r="H60" s="459"/>
      <c r="I60" s="668"/>
      <c r="J60" s="20"/>
      <c r="K60" s="25"/>
      <c r="L60" s="367"/>
      <c r="M60" s="367"/>
      <c r="N60" s="367"/>
      <c r="O60" s="552">
        <v>0.97799999999999998</v>
      </c>
      <c r="P60" s="20"/>
      <c r="Q60" s="25"/>
      <c r="R60" s="367"/>
      <c r="S60" s="367"/>
      <c r="T60" s="367"/>
      <c r="U60" s="480">
        <v>0.97599999999999998</v>
      </c>
      <c r="V60" s="496"/>
      <c r="W60" s="25"/>
      <c r="X60" s="367"/>
      <c r="Y60" s="367"/>
      <c r="Z60" s="367"/>
      <c r="AA60" s="480">
        <v>0.97199999999999998</v>
      </c>
      <c r="AB60" s="496"/>
      <c r="AC60" s="25"/>
      <c r="AD60" s="367"/>
      <c r="AE60" s="367"/>
      <c r="AF60" s="367"/>
      <c r="AG60" s="480">
        <v>0.97699999999999998</v>
      </c>
      <c r="AH60" s="20"/>
      <c r="AI60" s="25"/>
      <c r="AJ60" s="367"/>
      <c r="AK60" s="367"/>
      <c r="AL60" s="45">
        <v>0.97599999999999998</v>
      </c>
      <c r="AM60" s="21"/>
      <c r="AN60" s="20"/>
      <c r="AO60" s="25"/>
      <c r="AP60" s="402"/>
      <c r="AQ60" s="402"/>
      <c r="AR60" s="45">
        <v>0.97599999999999998</v>
      </c>
      <c r="AS60" s="67"/>
      <c r="AT60" s="20"/>
      <c r="AU60" s="25"/>
      <c r="AV60" s="20"/>
      <c r="AW60" s="20"/>
      <c r="AX60" s="45">
        <v>0.97599999999999998</v>
      </c>
      <c r="AY60" s="67"/>
      <c r="AZ60" s="20"/>
      <c r="BA60" s="25"/>
      <c r="BB60" s="20"/>
      <c r="BC60" s="20"/>
      <c r="BD60" s="45">
        <v>0.97499999999999998</v>
      </c>
      <c r="BE60" s="21"/>
      <c r="BF60" s="20"/>
      <c r="BG60" s="25"/>
      <c r="BH60" s="20"/>
      <c r="BI60" s="20"/>
      <c r="BJ60" s="45">
        <v>0.97499999999999998</v>
      </c>
      <c r="BK60" s="21"/>
      <c r="BL60" s="20"/>
      <c r="BM60" s="83"/>
      <c r="BN60" s="45">
        <v>0.97499999999999998</v>
      </c>
      <c r="BO60" s="40"/>
    </row>
    <row r="61" spans="1:67" s="14" customFormat="1" ht="15.75" thickBot="1" x14ac:dyDescent="0.3">
      <c r="A61" s="4"/>
      <c r="B61" s="12" t="s">
        <v>62</v>
      </c>
      <c r="C61" s="20"/>
      <c r="D61" s="367"/>
      <c r="E61" s="367"/>
      <c r="F61" s="20"/>
      <c r="G61" s="49"/>
      <c r="H61" s="50"/>
      <c r="I61" s="697"/>
      <c r="J61" s="20"/>
      <c r="K61" s="49"/>
      <c r="L61" s="50"/>
      <c r="M61" s="50"/>
      <c r="N61" s="50"/>
      <c r="O61" s="553">
        <v>0.876</v>
      </c>
      <c r="P61" s="20"/>
      <c r="Q61" s="49"/>
      <c r="R61" s="50"/>
      <c r="S61" s="50"/>
      <c r="T61" s="50"/>
      <c r="U61" s="481">
        <v>0.86899999999999999</v>
      </c>
      <c r="V61" s="496"/>
      <c r="W61" s="49"/>
      <c r="X61" s="50"/>
      <c r="Y61" s="50"/>
      <c r="Z61" s="50"/>
      <c r="AA61" s="481">
        <v>0.88900000000000001</v>
      </c>
      <c r="AB61" s="496"/>
      <c r="AC61" s="49"/>
      <c r="AD61" s="50"/>
      <c r="AE61" s="50"/>
      <c r="AF61" s="50"/>
      <c r="AG61" s="481">
        <v>0.88300000000000001</v>
      </c>
      <c r="AH61" s="20"/>
      <c r="AI61" s="49"/>
      <c r="AJ61" s="50"/>
      <c r="AK61" s="50"/>
      <c r="AL61" s="51">
        <v>0.88400000000000001</v>
      </c>
      <c r="AM61" s="52"/>
      <c r="AN61" s="20"/>
      <c r="AO61" s="49"/>
      <c r="AP61" s="51"/>
      <c r="AQ61" s="51"/>
      <c r="AR61" s="51">
        <v>0.88100000000000001</v>
      </c>
      <c r="AS61" s="70"/>
      <c r="AT61" s="20"/>
      <c r="AU61" s="49"/>
      <c r="AV61" s="50"/>
      <c r="AW61" s="50"/>
      <c r="AX61" s="51">
        <v>0.88900000000000001</v>
      </c>
      <c r="AY61" s="70"/>
      <c r="AZ61" s="20"/>
      <c r="BA61" s="49"/>
      <c r="BB61" s="50"/>
      <c r="BC61" s="50"/>
      <c r="BD61" s="51">
        <v>0.88700000000000001</v>
      </c>
      <c r="BE61" s="52"/>
      <c r="BF61" s="20"/>
      <c r="BG61" s="49"/>
      <c r="BH61" s="50"/>
      <c r="BI61" s="50"/>
      <c r="BJ61" s="51">
        <v>0.85499999999999998</v>
      </c>
      <c r="BK61" s="52"/>
      <c r="BL61" s="50"/>
      <c r="BM61" s="49"/>
      <c r="BN61" s="51">
        <v>0.85099999999999998</v>
      </c>
      <c r="BO61" s="52"/>
    </row>
    <row r="62" spans="1:67" s="14" customFormat="1" x14ac:dyDescent="0.25">
      <c r="A62" s="4"/>
      <c r="C62" s="60"/>
      <c r="D62" s="456"/>
      <c r="E62" s="456"/>
      <c r="F62" s="60"/>
      <c r="G62" s="456"/>
      <c r="H62" s="456"/>
      <c r="I62" s="456"/>
      <c r="J62" s="60"/>
      <c r="K62" s="456"/>
      <c r="L62" s="456"/>
      <c r="M62" s="60"/>
      <c r="N62" s="60"/>
      <c r="O62" s="60"/>
      <c r="P62" s="60"/>
      <c r="Q62" s="456"/>
      <c r="R62" s="456"/>
      <c r="S62" s="60"/>
      <c r="T62" s="60"/>
      <c r="U62" s="60"/>
      <c r="V62" s="60"/>
      <c r="W62" s="456"/>
      <c r="X62" s="456"/>
      <c r="Y62" s="60"/>
      <c r="Z62" s="60"/>
      <c r="AA62" s="60"/>
      <c r="AB62" s="60"/>
      <c r="AC62" s="456"/>
      <c r="AD62" s="456"/>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row>
    <row r="63" spans="1:67" s="94" customFormat="1" outlineLevel="1" x14ac:dyDescent="0.25">
      <c r="A63" s="4"/>
      <c r="B63" s="243" t="s">
        <v>30</v>
      </c>
      <c r="D63" s="244">
        <v>0</v>
      </c>
      <c r="E63" s="244">
        <v>0</v>
      </c>
      <c r="G63" s="244">
        <v>0</v>
      </c>
      <c r="H63" s="244">
        <v>0</v>
      </c>
      <c r="I63" s="244">
        <v>0</v>
      </c>
      <c r="K63" s="244">
        <v>0</v>
      </c>
      <c r="L63" s="244">
        <v>0</v>
      </c>
      <c r="M63" s="244">
        <v>0</v>
      </c>
      <c r="N63" s="244">
        <v>0</v>
      </c>
      <c r="O63" s="244">
        <v>0</v>
      </c>
      <c r="Q63" s="244">
        <v>0</v>
      </c>
      <c r="R63" s="244">
        <v>0</v>
      </c>
      <c r="S63" s="244">
        <v>0</v>
      </c>
      <c r="T63" s="244">
        <v>0</v>
      </c>
      <c r="U63" s="244">
        <v>0</v>
      </c>
      <c r="W63" s="244">
        <v>0</v>
      </c>
      <c r="X63" s="244">
        <v>0</v>
      </c>
      <c r="Y63" s="244">
        <v>0</v>
      </c>
      <c r="Z63" s="244">
        <v>0</v>
      </c>
      <c r="AA63" s="244">
        <v>0</v>
      </c>
      <c r="AC63" s="244">
        <v>0</v>
      </c>
      <c r="AD63" s="244">
        <v>0</v>
      </c>
      <c r="AE63" s="244">
        <v>0</v>
      </c>
      <c r="AF63" s="244">
        <v>0</v>
      </c>
      <c r="AG63" s="244">
        <v>0</v>
      </c>
      <c r="AI63" s="244">
        <v>0</v>
      </c>
      <c r="AJ63" s="244">
        <v>0</v>
      </c>
      <c r="AK63" s="244">
        <v>0</v>
      </c>
      <c r="AL63" s="244">
        <v>0</v>
      </c>
      <c r="AM63" s="244">
        <v>0</v>
      </c>
      <c r="AO63" s="244">
        <v>0</v>
      </c>
      <c r="AP63" s="244">
        <v>0</v>
      </c>
      <c r="AQ63" s="244">
        <v>0</v>
      </c>
      <c r="AR63" s="244">
        <v>0</v>
      </c>
      <c r="AS63" s="244">
        <v>0</v>
      </c>
      <c r="AU63" s="244">
        <v>0</v>
      </c>
      <c r="AV63" s="244">
        <v>0</v>
      </c>
      <c r="AW63" s="244">
        <v>0</v>
      </c>
      <c r="AX63" s="244">
        <v>0</v>
      </c>
      <c r="AY63" s="244">
        <v>0</v>
      </c>
      <c r="BA63" s="244">
        <v>0</v>
      </c>
      <c r="BB63" s="244">
        <v>0</v>
      </c>
      <c r="BC63" s="244">
        <v>0</v>
      </c>
      <c r="BD63" s="244">
        <v>0</v>
      </c>
      <c r="BE63" s="244">
        <v>0</v>
      </c>
      <c r="BG63" s="244">
        <v>0</v>
      </c>
      <c r="BH63" s="244">
        <v>0</v>
      </c>
      <c r="BI63" s="244">
        <v>0</v>
      </c>
      <c r="BJ63" s="244">
        <v>0</v>
      </c>
      <c r="BK63" s="244">
        <v>0</v>
      </c>
      <c r="BM63" s="244">
        <v>0</v>
      </c>
      <c r="BN63" s="244">
        <v>0</v>
      </c>
      <c r="BO63" s="244">
        <v>0</v>
      </c>
    </row>
    <row r="64" spans="1:67" s="94" customFormat="1" outlineLevel="1" x14ac:dyDescent="0.25">
      <c r="A64" s="4"/>
      <c r="B64" s="245" t="s">
        <v>31</v>
      </c>
      <c r="D64" s="244">
        <v>0</v>
      </c>
      <c r="E64" s="244">
        <v>0</v>
      </c>
      <c r="G64" s="244">
        <v>0</v>
      </c>
      <c r="H64" s="244">
        <v>0</v>
      </c>
      <c r="I64" s="244">
        <v>0</v>
      </c>
      <c r="K64" s="244">
        <v>0</v>
      </c>
      <c r="L64" s="244">
        <v>0</v>
      </c>
      <c r="M64" s="244">
        <v>0</v>
      </c>
      <c r="N64" s="244">
        <v>0</v>
      </c>
      <c r="O64" s="244">
        <v>0</v>
      </c>
      <c r="Q64" s="244">
        <v>0</v>
      </c>
      <c r="R64" s="244">
        <v>0</v>
      </c>
      <c r="S64" s="244">
        <v>0</v>
      </c>
      <c r="T64" s="244">
        <v>0</v>
      </c>
      <c r="U64" s="244">
        <v>0</v>
      </c>
      <c r="W64" s="244">
        <v>0</v>
      </c>
      <c r="X64" s="244">
        <v>0</v>
      </c>
      <c r="Y64" s="244">
        <v>0</v>
      </c>
      <c r="Z64" s="244">
        <v>0</v>
      </c>
      <c r="AA64" s="244">
        <v>0</v>
      </c>
      <c r="AC64" s="244">
        <v>0</v>
      </c>
      <c r="AD64" s="244">
        <v>-7.7989999990677461E-2</v>
      </c>
      <c r="AE64" s="244">
        <v>7.7989999990677461E-2</v>
      </c>
      <c r="AF64" s="244">
        <v>0</v>
      </c>
      <c r="AG64" s="244">
        <v>0</v>
      </c>
      <c r="AI64" s="244">
        <v>0</v>
      </c>
      <c r="AJ64" s="244">
        <v>0</v>
      </c>
      <c r="AK64" s="244">
        <v>0</v>
      </c>
      <c r="AL64" s="244">
        <v>0</v>
      </c>
      <c r="AM64" s="244">
        <v>0</v>
      </c>
      <c r="AO64" s="244">
        <v>0</v>
      </c>
      <c r="AP64" s="244">
        <v>0</v>
      </c>
      <c r="AQ64" s="244">
        <v>0</v>
      </c>
      <c r="AR64" s="244">
        <v>0</v>
      </c>
      <c r="AS64" s="244">
        <v>0</v>
      </c>
      <c r="AU64" s="244">
        <v>0</v>
      </c>
      <c r="AV64" s="244">
        <v>0</v>
      </c>
      <c r="AW64" s="244">
        <v>0</v>
      </c>
      <c r="AX64" s="244">
        <v>0</v>
      </c>
      <c r="AY64" s="244">
        <v>0</v>
      </c>
      <c r="BA64" s="244">
        <v>0</v>
      </c>
      <c r="BB64" s="244">
        <v>0</v>
      </c>
      <c r="BC64" s="244">
        <v>0</v>
      </c>
      <c r="BD64" s="244">
        <v>0</v>
      </c>
      <c r="BE64" s="244">
        <v>0</v>
      </c>
      <c r="BG64" s="244">
        <v>0</v>
      </c>
      <c r="BH64" s="244">
        <v>0</v>
      </c>
      <c r="BI64" s="244">
        <v>0</v>
      </c>
      <c r="BJ64" s="244">
        <v>0</v>
      </c>
      <c r="BK64" s="244">
        <v>0</v>
      </c>
      <c r="BM64" s="244">
        <v>0</v>
      </c>
      <c r="BN64" s="244">
        <v>0</v>
      </c>
      <c r="BO64" s="244">
        <v>0</v>
      </c>
    </row>
    <row r="65" spans="1:67" s="94" customFormat="1" outlineLevel="1" x14ac:dyDescent="0.25">
      <c r="A65" s="4"/>
      <c r="B65" s="245" t="s">
        <v>17</v>
      </c>
      <c r="D65" s="244">
        <v>0</v>
      </c>
      <c r="E65" s="244">
        <v>0</v>
      </c>
      <c r="G65" s="244">
        <v>0</v>
      </c>
      <c r="H65" s="244">
        <v>0</v>
      </c>
      <c r="I65" s="244">
        <v>0</v>
      </c>
      <c r="K65" s="244">
        <v>0</v>
      </c>
      <c r="L65" s="244">
        <v>0</v>
      </c>
      <c r="M65" s="244">
        <v>0</v>
      </c>
      <c r="N65" s="244">
        <v>0</v>
      </c>
      <c r="O65" s="244">
        <v>0</v>
      </c>
      <c r="Q65" s="244">
        <v>0</v>
      </c>
      <c r="R65" s="244">
        <v>0</v>
      </c>
      <c r="S65" s="244">
        <v>0</v>
      </c>
      <c r="T65" s="244">
        <v>0</v>
      </c>
      <c r="U65" s="244">
        <v>0</v>
      </c>
      <c r="W65" s="244">
        <v>0</v>
      </c>
      <c r="X65" s="244">
        <v>0</v>
      </c>
      <c r="Y65" s="244">
        <v>0</v>
      </c>
      <c r="Z65" s="244">
        <v>0</v>
      </c>
      <c r="AA65" s="244">
        <v>0</v>
      </c>
      <c r="AC65" s="244">
        <v>0</v>
      </c>
      <c r="AD65" s="244">
        <v>0</v>
      </c>
      <c r="AE65" s="244">
        <v>0</v>
      </c>
      <c r="AF65" s="244">
        <v>0</v>
      </c>
      <c r="AG65" s="244">
        <v>0</v>
      </c>
      <c r="AI65" s="244">
        <v>0</v>
      </c>
      <c r="AJ65" s="244">
        <v>0</v>
      </c>
      <c r="AK65" s="244">
        <v>0</v>
      </c>
      <c r="AL65" s="244">
        <v>0</v>
      </c>
      <c r="AM65" s="244">
        <v>0</v>
      </c>
      <c r="AO65" s="244">
        <v>0</v>
      </c>
      <c r="AP65" s="244">
        <v>0</v>
      </c>
      <c r="AQ65" s="244">
        <v>0</v>
      </c>
      <c r="AR65" s="244">
        <v>0</v>
      </c>
      <c r="AS65" s="244">
        <v>0</v>
      </c>
      <c r="AU65" s="244">
        <v>0</v>
      </c>
      <c r="AV65" s="244">
        <v>0</v>
      </c>
      <c r="AW65" s="244">
        <v>0</v>
      </c>
      <c r="AX65" s="244">
        <v>0</v>
      </c>
      <c r="AY65" s="244">
        <v>0</v>
      </c>
      <c r="BA65" s="244">
        <v>0</v>
      </c>
      <c r="BB65" s="244">
        <v>0</v>
      </c>
      <c r="BC65" s="244">
        <v>0</v>
      </c>
      <c r="BD65" s="244">
        <v>0</v>
      </c>
      <c r="BE65" s="244">
        <v>0</v>
      </c>
      <c r="BG65" s="244">
        <v>0</v>
      </c>
      <c r="BH65" s="244">
        <v>0</v>
      </c>
      <c r="BI65" s="244">
        <v>0</v>
      </c>
      <c r="BJ65" s="244">
        <v>0</v>
      </c>
      <c r="BK65" s="244">
        <v>0</v>
      </c>
      <c r="BM65" s="244">
        <v>0</v>
      </c>
      <c r="BN65" s="244">
        <v>0</v>
      </c>
      <c r="BO65" s="244">
        <v>0</v>
      </c>
    </row>
    <row r="66" spans="1:67" s="94" customFormat="1" outlineLevel="1" x14ac:dyDescent="0.25">
      <c r="A66" s="4"/>
      <c r="B66" s="245" t="s">
        <v>50</v>
      </c>
      <c r="D66" s="244">
        <v>-1</v>
      </c>
      <c r="E66" s="244">
        <v>2</v>
      </c>
      <c r="G66" s="244">
        <v>-1</v>
      </c>
      <c r="H66" s="244">
        <v>2</v>
      </c>
      <c r="I66" s="244">
        <v>0.44800000000395801</v>
      </c>
      <c r="K66" s="244">
        <v>0</v>
      </c>
      <c r="L66" s="244">
        <v>0</v>
      </c>
      <c r="M66" s="244">
        <v>0</v>
      </c>
      <c r="N66" s="244">
        <v>0</v>
      </c>
      <c r="O66" s="244">
        <v>0</v>
      </c>
      <c r="Q66" s="244">
        <v>0</v>
      </c>
      <c r="R66" s="244">
        <v>0</v>
      </c>
      <c r="S66" s="244">
        <v>0</v>
      </c>
      <c r="T66" s="244">
        <v>0</v>
      </c>
      <c r="U66" s="244">
        <v>0</v>
      </c>
      <c r="W66" s="244">
        <v>0</v>
      </c>
      <c r="X66" s="244">
        <v>0</v>
      </c>
      <c r="Y66" s="244">
        <v>0</v>
      </c>
      <c r="Z66" s="244">
        <v>0.17199999999502324</v>
      </c>
      <c r="AA66" s="244">
        <v>0.17199999999138527</v>
      </c>
      <c r="AC66" s="244">
        <v>0</v>
      </c>
      <c r="AD66" s="244">
        <v>0</v>
      </c>
      <c r="AE66" s="244">
        <v>0</v>
      </c>
      <c r="AF66" s="244">
        <v>0</v>
      </c>
      <c r="AG66" s="244">
        <v>0</v>
      </c>
      <c r="AI66" s="244">
        <v>0</v>
      </c>
      <c r="AJ66" s="244">
        <v>0</v>
      </c>
      <c r="AK66" s="244">
        <v>0</v>
      </c>
      <c r="AL66" s="244">
        <v>0</v>
      </c>
      <c r="AM66" s="244">
        <v>0</v>
      </c>
      <c r="AO66" s="244">
        <v>0</v>
      </c>
      <c r="AP66" s="244">
        <v>0</v>
      </c>
      <c r="AQ66" s="244">
        <v>0</v>
      </c>
      <c r="AR66" s="244">
        <v>0</v>
      </c>
      <c r="AS66" s="244">
        <v>0</v>
      </c>
      <c r="AU66" s="244">
        <v>0</v>
      </c>
      <c r="AV66" s="244">
        <v>0</v>
      </c>
      <c r="AW66" s="244">
        <v>0</v>
      </c>
      <c r="AX66" s="244">
        <v>0</v>
      </c>
      <c r="AY66" s="244">
        <v>0</v>
      </c>
      <c r="BA66" s="244">
        <v>0</v>
      </c>
      <c r="BB66" s="244">
        <v>0</v>
      </c>
      <c r="BC66" s="244">
        <v>0</v>
      </c>
      <c r="BD66" s="244">
        <v>0</v>
      </c>
      <c r="BE66" s="244">
        <v>0</v>
      </c>
      <c r="BG66" s="244">
        <v>0</v>
      </c>
      <c r="BH66" s="244">
        <v>0</v>
      </c>
      <c r="BI66" s="244">
        <v>0</v>
      </c>
      <c r="BJ66" s="244">
        <v>0</v>
      </c>
      <c r="BK66" s="244">
        <v>0</v>
      </c>
      <c r="BM66" s="244">
        <v>0</v>
      </c>
      <c r="BN66" s="244">
        <v>0</v>
      </c>
      <c r="BO66" s="244">
        <v>0</v>
      </c>
    </row>
    <row r="67" spans="1:67" s="94" customFormat="1" outlineLevel="1" x14ac:dyDescent="0.25">
      <c r="A67" s="4"/>
      <c r="B67" s="245" t="s">
        <v>126</v>
      </c>
      <c r="D67" s="244">
        <v>0</v>
      </c>
      <c r="E67" s="244">
        <v>0</v>
      </c>
      <c r="G67" s="244">
        <v>0</v>
      </c>
      <c r="H67" s="244">
        <v>0</v>
      </c>
      <c r="I67" s="244">
        <v>0.44800000000395801</v>
      </c>
      <c r="K67" s="244">
        <v>0</v>
      </c>
      <c r="L67" s="244">
        <v>0</v>
      </c>
      <c r="M67" s="244">
        <v>0</v>
      </c>
      <c r="N67" s="244">
        <v>0</v>
      </c>
      <c r="O67" s="244">
        <v>0</v>
      </c>
      <c r="Q67" s="244">
        <v>0</v>
      </c>
      <c r="R67" s="244">
        <v>0</v>
      </c>
      <c r="S67" s="244">
        <v>0</v>
      </c>
      <c r="T67" s="244">
        <v>0</v>
      </c>
      <c r="U67" s="244">
        <v>0</v>
      </c>
      <c r="W67" s="244">
        <v>0</v>
      </c>
      <c r="X67" s="244">
        <v>0</v>
      </c>
      <c r="Y67" s="244">
        <v>0</v>
      </c>
      <c r="Z67" s="244">
        <v>0</v>
      </c>
      <c r="AA67" s="244">
        <v>0</v>
      </c>
      <c r="AC67" s="244">
        <v>0</v>
      </c>
      <c r="AD67" s="244">
        <v>0</v>
      </c>
      <c r="AE67" s="244">
        <v>0</v>
      </c>
      <c r="AF67" s="244">
        <v>0</v>
      </c>
      <c r="AG67" s="244">
        <v>0</v>
      </c>
      <c r="AI67" s="244">
        <v>0</v>
      </c>
      <c r="AJ67" s="244">
        <v>0</v>
      </c>
      <c r="AK67" s="244">
        <v>0</v>
      </c>
      <c r="AL67" s="244">
        <v>0</v>
      </c>
      <c r="AM67" s="244">
        <v>0</v>
      </c>
      <c r="AO67" s="244">
        <v>0</v>
      </c>
      <c r="AP67" s="244">
        <v>0</v>
      </c>
      <c r="AQ67" s="244">
        <v>0</v>
      </c>
      <c r="AR67" s="244">
        <v>0</v>
      </c>
      <c r="AS67" s="244">
        <v>0</v>
      </c>
      <c r="AU67" s="244">
        <v>0</v>
      </c>
      <c r="AV67" s="244">
        <v>0</v>
      </c>
      <c r="AW67" s="244">
        <v>0</v>
      </c>
      <c r="AX67" s="244">
        <v>0</v>
      </c>
      <c r="AY67" s="244">
        <v>0</v>
      </c>
      <c r="BA67" s="244">
        <v>0</v>
      </c>
      <c r="BB67" s="244">
        <v>0</v>
      </c>
      <c r="BC67" s="244">
        <v>0</v>
      </c>
      <c r="BD67" s="244">
        <v>0</v>
      </c>
      <c r="BE67" s="244">
        <v>0</v>
      </c>
      <c r="BG67" s="244">
        <v>0</v>
      </c>
      <c r="BH67" s="244">
        <v>0</v>
      </c>
      <c r="BI67" s="244">
        <v>0</v>
      </c>
      <c r="BJ67" s="244">
        <v>0</v>
      </c>
      <c r="BK67" s="244">
        <v>0</v>
      </c>
      <c r="BM67" s="244">
        <v>0</v>
      </c>
      <c r="BN67" s="244">
        <v>0</v>
      </c>
      <c r="BO67" s="244">
        <v>0</v>
      </c>
    </row>
    <row r="68" spans="1:67" s="94" customFormat="1" outlineLevel="1" x14ac:dyDescent="0.25">
      <c r="A68" s="4"/>
      <c r="B68" s="245" t="s">
        <v>32</v>
      </c>
      <c r="D68" s="244">
        <v>0</v>
      </c>
      <c r="E68" s="244">
        <v>0</v>
      </c>
      <c r="G68" s="244">
        <v>0</v>
      </c>
      <c r="H68" s="244">
        <v>0</v>
      </c>
      <c r="I68" s="244">
        <v>0</v>
      </c>
      <c r="K68" s="244">
        <v>0</v>
      </c>
      <c r="L68" s="244">
        <v>0</v>
      </c>
      <c r="M68" s="244">
        <v>0</v>
      </c>
      <c r="N68" s="244">
        <v>0</v>
      </c>
      <c r="O68" s="244">
        <v>0</v>
      </c>
      <c r="Q68" s="244">
        <v>0</v>
      </c>
      <c r="R68" s="244">
        <v>0</v>
      </c>
      <c r="S68" s="244">
        <v>0</v>
      </c>
      <c r="T68" s="244">
        <v>0</v>
      </c>
      <c r="U68" s="244">
        <v>0</v>
      </c>
      <c r="W68" s="244">
        <v>0</v>
      </c>
      <c r="X68" s="244">
        <v>0</v>
      </c>
      <c r="Y68" s="244">
        <v>0</v>
      </c>
      <c r="Z68" s="244">
        <v>0</v>
      </c>
      <c r="AA68" s="244">
        <v>0</v>
      </c>
      <c r="AC68" s="244">
        <v>0</v>
      </c>
      <c r="AD68" s="244">
        <v>0</v>
      </c>
      <c r="AE68" s="244">
        <v>0</v>
      </c>
      <c r="AF68" s="244">
        <v>0</v>
      </c>
      <c r="AG68" s="244">
        <v>0</v>
      </c>
      <c r="AI68" s="244">
        <v>0</v>
      </c>
      <c r="AJ68" s="244">
        <v>0</v>
      </c>
      <c r="AK68" s="244">
        <v>0</v>
      </c>
      <c r="AL68" s="244">
        <v>0</v>
      </c>
      <c r="AM68" s="244">
        <v>0</v>
      </c>
      <c r="AO68" s="244">
        <v>0</v>
      </c>
      <c r="AP68" s="244">
        <v>0</v>
      </c>
      <c r="AQ68" s="244">
        <v>0</v>
      </c>
      <c r="AR68" s="244">
        <v>0</v>
      </c>
      <c r="AS68" s="244">
        <v>0</v>
      </c>
      <c r="AU68" s="244">
        <v>0</v>
      </c>
      <c r="AV68" s="244">
        <v>0</v>
      </c>
      <c r="AW68" s="244">
        <v>0</v>
      </c>
      <c r="AX68" s="244">
        <v>0</v>
      </c>
      <c r="AY68" s="244">
        <v>0</v>
      </c>
      <c r="BA68" s="244">
        <v>0</v>
      </c>
      <c r="BB68" s="244">
        <v>0</v>
      </c>
      <c r="BC68" s="244">
        <v>0</v>
      </c>
      <c r="BD68" s="244">
        <v>0</v>
      </c>
      <c r="BE68" s="244">
        <v>0</v>
      </c>
      <c r="BG68" s="244">
        <v>0</v>
      </c>
      <c r="BH68" s="244">
        <v>0</v>
      </c>
      <c r="BI68" s="244">
        <v>0</v>
      </c>
      <c r="BJ68" s="244">
        <v>0</v>
      </c>
      <c r="BK68" s="244">
        <v>0</v>
      </c>
      <c r="BM68" s="244">
        <v>0</v>
      </c>
      <c r="BN68" s="244">
        <v>0</v>
      </c>
      <c r="BO68" s="244">
        <v>0</v>
      </c>
    </row>
    <row r="69" spans="1:67" s="94" customFormat="1" outlineLevel="1" x14ac:dyDescent="0.25">
      <c r="A69" s="4"/>
      <c r="B69" s="245" t="s">
        <v>33</v>
      </c>
      <c r="D69" s="244">
        <v>-7.0000125560909496E-5</v>
      </c>
      <c r="E69" s="244">
        <v>0</v>
      </c>
      <c r="G69" s="244">
        <v>-7.000012556090951E-5</v>
      </c>
      <c r="H69" s="244">
        <v>0</v>
      </c>
      <c r="I69" s="244">
        <v>0</v>
      </c>
      <c r="K69" s="244">
        <v>-1.070000056643039E-3</v>
      </c>
      <c r="L69" s="244">
        <v>0</v>
      </c>
      <c r="M69" s="244">
        <v>0</v>
      </c>
      <c r="N69" s="244">
        <v>0</v>
      </c>
      <c r="O69" s="244">
        <v>-7.0000067353248596E-5</v>
      </c>
      <c r="Q69" s="244">
        <v>0</v>
      </c>
      <c r="R69" s="244">
        <v>0</v>
      </c>
      <c r="S69" s="244">
        <v>0</v>
      </c>
      <c r="T69" s="244">
        <v>0</v>
      </c>
      <c r="U69" s="244">
        <v>0</v>
      </c>
      <c r="W69" s="244">
        <v>0</v>
      </c>
      <c r="X69" s="244">
        <v>0</v>
      </c>
      <c r="Y69" s="244">
        <v>0</v>
      </c>
      <c r="Z69" s="244">
        <v>0</v>
      </c>
      <c r="AA69" s="244">
        <v>-2.0700000459328294E-3</v>
      </c>
      <c r="AC69" s="244">
        <v>0</v>
      </c>
      <c r="AD69" s="244">
        <v>0</v>
      </c>
      <c r="AE69" s="244">
        <v>0</v>
      </c>
      <c r="AF69" s="244">
        <v>0</v>
      </c>
      <c r="AG69" s="244">
        <v>0</v>
      </c>
      <c r="AI69" s="244">
        <v>0</v>
      </c>
      <c r="AJ69" s="244">
        <v>0</v>
      </c>
      <c r="AK69" s="244">
        <v>0</v>
      </c>
      <c r="AL69" s="244">
        <v>0</v>
      </c>
      <c r="AM69" s="244">
        <v>0</v>
      </c>
      <c r="AO69" s="244">
        <v>0</v>
      </c>
      <c r="AP69" s="244">
        <v>0</v>
      </c>
      <c r="AQ69" s="244">
        <v>0</v>
      </c>
      <c r="AR69" s="244">
        <v>0</v>
      </c>
      <c r="AS69" s="244">
        <v>0</v>
      </c>
      <c r="AU69" s="244">
        <v>0</v>
      </c>
      <c r="AV69" s="244">
        <v>0</v>
      </c>
      <c r="AW69" s="244">
        <v>0</v>
      </c>
      <c r="AX69" s="244">
        <v>0</v>
      </c>
      <c r="AY69" s="244">
        <v>0</v>
      </c>
      <c r="BA69" s="244">
        <v>0</v>
      </c>
      <c r="BB69" s="244">
        <v>0</v>
      </c>
      <c r="BC69" s="244">
        <v>0</v>
      </c>
      <c r="BD69" s="244">
        <v>0</v>
      </c>
      <c r="BE69" s="244">
        <v>0</v>
      </c>
      <c r="BG69" s="244">
        <v>0</v>
      </c>
      <c r="BH69" s="244">
        <v>0</v>
      </c>
      <c r="BI69" s="244">
        <v>0</v>
      </c>
      <c r="BJ69" s="244">
        <v>0</v>
      </c>
      <c r="BK69" s="244">
        <v>0</v>
      </c>
      <c r="BM69" s="244">
        <v>0</v>
      </c>
      <c r="BN69" s="244">
        <v>0</v>
      </c>
      <c r="BO69" s="244">
        <v>0</v>
      </c>
    </row>
    <row r="70" spans="1:67" x14ac:dyDescent="0.25">
      <c r="A70" s="94"/>
    </row>
  </sheetData>
  <mergeCells count="11">
    <mergeCell ref="K14:O14"/>
    <mergeCell ref="Q14:U14"/>
    <mergeCell ref="W14:AA14"/>
    <mergeCell ref="AC14:AG14"/>
    <mergeCell ref="G14:I14"/>
    <mergeCell ref="AI14:AM14"/>
    <mergeCell ref="BM14:BO14"/>
    <mergeCell ref="BG14:BK14"/>
    <mergeCell ref="BA14:BE14"/>
    <mergeCell ref="AU14:AY14"/>
    <mergeCell ref="AO14:AS14"/>
  </mergeCells>
  <pageMargins left="0.7" right="0.7" top="0.75" bottom="0.75" header="0.3" footer="0.3"/>
  <pageSetup scale="1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P365"/>
  <sheetViews>
    <sheetView showGridLines="0" topLeftCell="B1" zoomScaleNormal="100" workbookViewId="0">
      <selection activeCell="C45" sqref="C45"/>
    </sheetView>
  </sheetViews>
  <sheetFormatPr defaultColWidth="9.140625" defaultRowHeight="15" outlineLevelRow="1" outlineLevelCol="1" x14ac:dyDescent="0.25"/>
  <cols>
    <col min="1" max="1" width="14.85546875" style="100" hidden="1" customWidth="1" outlineLevel="1"/>
    <col min="2" max="2" width="40.140625" style="100" customWidth="1" collapsed="1"/>
    <col min="3" max="3" width="9" style="100" customWidth="1"/>
    <col min="4" max="4" width="3.85546875" style="100" customWidth="1"/>
    <col min="5" max="5" width="9.5703125" style="100" bestFit="1" customWidth="1"/>
    <col min="6" max="6" width="9.5703125" style="100" customWidth="1"/>
    <col min="7" max="7" width="4" style="100" customWidth="1"/>
    <col min="8" max="8" width="9.5703125" style="100" bestFit="1" customWidth="1"/>
    <col min="9" max="10" width="9.5703125" style="100" customWidth="1"/>
    <col min="11" max="11" width="4" style="100" customWidth="1"/>
    <col min="12" max="16" width="9" style="100" customWidth="1"/>
    <col min="17" max="17" width="4" style="100" customWidth="1"/>
    <col min="18" max="18" width="10.42578125" style="100" customWidth="1"/>
    <col min="19" max="22" width="9" style="100" customWidth="1"/>
    <col min="23" max="23" width="3.7109375" style="100" customWidth="1"/>
    <col min="24" max="28" width="9" style="100" customWidth="1"/>
    <col min="29" max="29" width="1.5703125" style="100" customWidth="1"/>
    <col min="30" max="30" width="9.5703125" style="100" bestFit="1" customWidth="1"/>
    <col min="31" max="32" width="9.5703125" style="100" customWidth="1"/>
    <col min="33" max="33" width="9.28515625" style="100" customWidth="1"/>
    <col min="34" max="34" width="10.7109375" style="100" customWidth="1"/>
    <col min="35" max="35" width="2.42578125" style="100" customWidth="1"/>
    <col min="36" max="40" width="10" style="100" customWidth="1"/>
    <col min="41" max="41" width="2.42578125" style="100" customWidth="1"/>
    <col min="42" max="46" width="9" style="100" customWidth="1"/>
    <col min="47" max="47" width="2.5703125" style="100" customWidth="1"/>
    <col min="48" max="48" width="9.5703125" style="100" bestFit="1" customWidth="1"/>
    <col min="49" max="52" width="9.5703125" style="100" customWidth="1"/>
    <col min="53" max="53" width="2.28515625" style="100" customWidth="1"/>
    <col min="54" max="58" width="9" style="100" customWidth="1"/>
    <col min="59" max="59" width="2.140625" style="100" customWidth="1"/>
    <col min="60" max="60" width="9.5703125" style="100" bestFit="1" customWidth="1"/>
    <col min="61" max="64" width="9.5703125" style="100" customWidth="1"/>
    <col min="65" max="65" width="2.28515625" style="100" customWidth="1"/>
    <col min="66" max="67" width="9" style="100" customWidth="1"/>
    <col min="68" max="69" width="9" style="100" customWidth="1" collapsed="1"/>
    <col min="70" max="70" width="9" style="100" customWidth="1"/>
    <col min="71" max="71" width="1.7109375" style="100" customWidth="1"/>
    <col min="72" max="73" width="9" style="100" customWidth="1"/>
    <col min="74" max="74" width="11.5703125" style="100" customWidth="1" collapsed="1"/>
    <col min="75" max="75" width="12.28515625" style="100" customWidth="1" collapsed="1"/>
    <col min="76" max="76" width="11.5703125" style="100" customWidth="1"/>
    <col min="77" max="77" width="2.28515625" style="100" customWidth="1"/>
    <col min="78" max="78" width="9" style="782" customWidth="1"/>
    <col min="79" max="79" width="9.5703125" style="782" customWidth="1"/>
    <col min="80" max="81" width="9" style="100" customWidth="1" collapsed="1"/>
    <col min="82" max="82" width="9" style="100" customWidth="1"/>
    <col min="83" max="83" width="2.140625" style="100" customWidth="1"/>
    <col min="84" max="85" width="9" style="782" customWidth="1"/>
    <col min="86" max="87" width="9" style="100" customWidth="1" collapsed="1"/>
    <col min="88" max="88" width="9" style="100" customWidth="1"/>
    <col min="89" max="89" width="2.140625" style="100" customWidth="1"/>
    <col min="90" max="91" width="9" style="100" customWidth="1"/>
    <col min="92" max="93" width="9" style="100" customWidth="1" collapsed="1"/>
    <col min="94" max="94" width="9" style="100" customWidth="1"/>
    <col min="95" max="16384" width="9.140625" style="100"/>
  </cols>
  <sheetData>
    <row r="1" spans="2:94" x14ac:dyDescent="0.25">
      <c r="B1" s="770" t="s">
        <v>63</v>
      </c>
      <c r="C1" s="771">
        <v>128.80000000000001</v>
      </c>
      <c r="D1" s="772"/>
      <c r="E1" s="772"/>
      <c r="F1" s="772"/>
      <c r="G1" s="772"/>
      <c r="H1" s="772"/>
      <c r="I1" s="772"/>
      <c r="J1" s="772"/>
      <c r="K1" s="772"/>
      <c r="L1" s="772"/>
      <c r="M1" s="772"/>
      <c r="N1" s="772"/>
      <c r="O1" s="772"/>
      <c r="P1" s="772"/>
      <c r="Q1" s="772"/>
      <c r="R1" s="772"/>
      <c r="S1" s="772"/>
      <c r="T1" s="772"/>
      <c r="U1" s="772"/>
      <c r="V1" s="772"/>
      <c r="W1" s="772"/>
      <c r="X1" s="772"/>
      <c r="Y1" s="772"/>
      <c r="Z1" s="772"/>
      <c r="AA1" s="772"/>
      <c r="AB1" s="772"/>
      <c r="AC1" s="772"/>
      <c r="AD1" s="772"/>
      <c r="AE1" s="772"/>
      <c r="AF1" s="772"/>
      <c r="AG1" s="772"/>
      <c r="AH1" s="772"/>
      <c r="AI1" s="772"/>
      <c r="AJ1" s="772"/>
      <c r="AK1" s="772"/>
      <c r="AL1" s="772"/>
      <c r="AM1" s="772"/>
      <c r="AN1" s="772"/>
      <c r="AO1" s="772"/>
      <c r="AP1" s="772"/>
      <c r="AQ1" s="772"/>
      <c r="AR1" s="772"/>
      <c r="AS1" s="772"/>
      <c r="AT1" s="772"/>
      <c r="AU1" s="772"/>
      <c r="AV1" s="772"/>
      <c r="AW1" s="772"/>
      <c r="AX1" s="772"/>
      <c r="AY1" s="772"/>
      <c r="AZ1" s="772"/>
      <c r="BA1" s="772"/>
      <c r="BB1" s="772"/>
      <c r="BC1" s="772"/>
      <c r="BD1" s="772"/>
      <c r="BE1" s="772"/>
      <c r="BF1" s="772"/>
      <c r="BG1" s="772"/>
      <c r="BH1" s="772"/>
      <c r="BI1" s="772"/>
      <c r="BJ1" s="772"/>
      <c r="BK1" s="772"/>
      <c r="BL1" s="772"/>
      <c r="BM1" s="772"/>
      <c r="BN1" s="772"/>
      <c r="BO1" s="772"/>
      <c r="BP1" s="772"/>
      <c r="BQ1" s="772"/>
      <c r="BR1" s="772"/>
      <c r="BS1" s="772"/>
      <c r="BT1" s="772"/>
      <c r="BU1" s="773"/>
      <c r="BV1" s="773"/>
      <c r="BW1" s="773"/>
      <c r="BX1" s="773"/>
      <c r="BY1" s="773"/>
      <c r="BZ1" s="774"/>
      <c r="CA1" s="774"/>
      <c r="CB1" s="773"/>
      <c r="CC1" s="773"/>
      <c r="CD1" s="773"/>
      <c r="CE1" s="773"/>
      <c r="CF1" s="774"/>
      <c r="CG1" s="774"/>
      <c r="CH1" s="773"/>
      <c r="CI1" s="773"/>
      <c r="CJ1" s="773"/>
      <c r="CK1" s="773"/>
      <c r="CL1" s="773"/>
      <c r="CM1" s="773"/>
      <c r="CN1" s="773"/>
      <c r="CO1" s="773"/>
      <c r="CP1" s="773"/>
    </row>
    <row r="2" spans="2:94" x14ac:dyDescent="0.25">
      <c r="B2" s="502" t="s">
        <v>35</v>
      </c>
      <c r="C2" s="775">
        <v>49.5</v>
      </c>
      <c r="D2" s="433"/>
      <c r="E2" s="433"/>
      <c r="F2" s="433"/>
      <c r="G2" s="433"/>
      <c r="H2" s="433"/>
      <c r="I2" s="433"/>
      <c r="J2" s="433"/>
      <c r="K2" s="433"/>
      <c r="L2" s="433"/>
      <c r="M2" s="433"/>
      <c r="N2" s="433"/>
      <c r="O2" s="433"/>
      <c r="P2" s="433"/>
      <c r="Q2" s="433"/>
      <c r="R2" s="433"/>
      <c r="S2" s="433"/>
      <c r="T2" s="433"/>
      <c r="U2" s="433"/>
      <c r="V2" s="433"/>
      <c r="W2" s="433"/>
      <c r="X2" s="433"/>
      <c r="Y2" s="433"/>
      <c r="Z2" s="433"/>
      <c r="AA2" s="433"/>
      <c r="AB2" s="433"/>
      <c r="AC2" s="776"/>
      <c r="AD2" s="776"/>
      <c r="AE2" s="776"/>
      <c r="AF2" s="776"/>
      <c r="AG2" s="776"/>
      <c r="AH2" s="776"/>
      <c r="AI2" s="776"/>
      <c r="AJ2" s="776"/>
      <c r="AK2" s="776"/>
      <c r="AL2" s="776"/>
      <c r="AM2" s="776"/>
      <c r="AN2" s="776"/>
      <c r="AO2" s="776"/>
      <c r="AP2" s="776"/>
      <c r="AQ2" s="776"/>
      <c r="AR2" s="776"/>
      <c r="AS2" s="776"/>
      <c r="AT2" s="776"/>
      <c r="AU2" s="776"/>
      <c r="AV2" s="776"/>
      <c r="AW2" s="776"/>
      <c r="AX2" s="776"/>
      <c r="AY2" s="776"/>
      <c r="AZ2" s="776"/>
      <c r="BA2" s="776"/>
      <c r="BB2" s="776"/>
      <c r="BC2" s="776"/>
      <c r="BD2" s="776"/>
      <c r="BE2" s="776"/>
      <c r="BF2" s="776"/>
      <c r="BG2" s="776"/>
      <c r="BH2" s="776"/>
      <c r="BI2" s="776"/>
      <c r="BJ2" s="776"/>
      <c r="BK2" s="776"/>
      <c r="BL2" s="776"/>
      <c r="BM2" s="776"/>
      <c r="BN2" s="776"/>
      <c r="BO2" s="776"/>
      <c r="BP2" s="776"/>
      <c r="BQ2" s="776"/>
      <c r="BR2" s="776"/>
      <c r="BS2" s="776"/>
      <c r="BT2" s="776"/>
      <c r="BU2" s="777"/>
      <c r="BZ2" s="100"/>
      <c r="CA2" s="100"/>
      <c r="CF2" s="100"/>
      <c r="CG2" s="100"/>
    </row>
    <row r="3" spans="2:94" ht="15" customHeight="1" x14ac:dyDescent="0.25">
      <c r="B3" s="502" t="s">
        <v>36</v>
      </c>
      <c r="C3" s="775">
        <v>1.7</v>
      </c>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776"/>
      <c r="AD3" s="776"/>
      <c r="AE3" s="776"/>
      <c r="AF3" s="776"/>
      <c r="AG3" s="776"/>
      <c r="AH3" s="776"/>
      <c r="AI3" s="776"/>
      <c r="AJ3" s="776"/>
      <c r="AK3" s="776"/>
      <c r="AL3" s="776"/>
      <c r="AM3" s="776"/>
      <c r="AN3" s="776"/>
      <c r="AO3" s="776"/>
      <c r="AP3" s="776"/>
      <c r="AQ3" s="776"/>
      <c r="AR3" s="776"/>
      <c r="AS3" s="776"/>
      <c r="AT3" s="776"/>
      <c r="AU3" s="776"/>
      <c r="AV3" s="776"/>
      <c r="AW3" s="776"/>
      <c r="AX3" s="776"/>
      <c r="AY3" s="776"/>
      <c r="AZ3" s="776"/>
      <c r="BA3" s="776"/>
      <c r="BB3" s="776"/>
      <c r="BC3" s="776"/>
      <c r="BD3" s="776"/>
      <c r="BE3" s="776"/>
      <c r="BF3" s="776"/>
      <c r="BG3" s="776"/>
      <c r="BH3" s="776"/>
      <c r="BI3" s="776"/>
      <c r="BJ3" s="776"/>
      <c r="BK3" s="776"/>
      <c r="BL3" s="776"/>
      <c r="BM3" s="776"/>
      <c r="BN3" s="776"/>
      <c r="BO3" s="776"/>
      <c r="BP3" s="776"/>
      <c r="BQ3" s="776"/>
      <c r="BR3" s="776"/>
      <c r="BS3" s="776"/>
      <c r="BT3" s="776"/>
      <c r="BU3" s="777"/>
      <c r="BZ3" s="100"/>
      <c r="CA3" s="100"/>
      <c r="CF3" s="100"/>
      <c r="CG3" s="100"/>
    </row>
    <row r="4" spans="2:94" ht="15" customHeight="1" x14ac:dyDescent="0.25">
      <c r="B4" s="502" t="s">
        <v>37</v>
      </c>
      <c r="C4" s="775">
        <v>77.600000000000009</v>
      </c>
      <c r="D4" s="433"/>
      <c r="E4" s="433"/>
      <c r="F4" s="433"/>
      <c r="G4" s="433"/>
      <c r="H4" s="433"/>
      <c r="I4" s="433"/>
      <c r="J4" s="433"/>
      <c r="K4" s="433"/>
      <c r="L4" s="433"/>
      <c r="M4" s="433"/>
      <c r="N4" s="433"/>
      <c r="O4" s="433"/>
      <c r="P4" s="433"/>
      <c r="Q4" s="433"/>
      <c r="R4" s="433"/>
      <c r="S4" s="433"/>
      <c r="T4" s="433"/>
      <c r="U4" s="433"/>
      <c r="V4" s="433"/>
      <c r="W4" s="433"/>
      <c r="X4" s="433"/>
      <c r="Y4" s="433"/>
      <c r="Z4" s="433"/>
      <c r="AA4" s="433"/>
      <c r="AB4" s="433"/>
      <c r="AC4" s="776"/>
      <c r="AD4" s="776"/>
      <c r="AE4" s="776"/>
      <c r="AF4" s="776"/>
      <c r="AG4" s="776"/>
      <c r="AH4" s="776"/>
      <c r="AI4" s="776"/>
      <c r="AJ4" s="776"/>
      <c r="AK4" s="776"/>
      <c r="AL4" s="776"/>
      <c r="AM4" s="776"/>
      <c r="AN4" s="776"/>
      <c r="AO4" s="776"/>
      <c r="AP4" s="776"/>
      <c r="AQ4" s="776"/>
      <c r="AR4" s="776"/>
      <c r="AS4" s="776"/>
      <c r="AT4" s="776"/>
      <c r="AU4" s="776"/>
      <c r="AV4" s="776"/>
      <c r="AW4" s="776"/>
      <c r="AX4" s="776"/>
      <c r="AY4" s="776"/>
      <c r="AZ4" s="776"/>
      <c r="BA4" s="776"/>
      <c r="BB4" s="776"/>
      <c r="BC4" s="776"/>
      <c r="BD4" s="776"/>
      <c r="BE4" s="776"/>
      <c r="BF4" s="776"/>
      <c r="BG4" s="776"/>
      <c r="BH4" s="776"/>
      <c r="BI4" s="776"/>
      <c r="BJ4" s="776"/>
      <c r="BK4" s="776"/>
      <c r="BL4" s="776"/>
      <c r="BM4" s="776"/>
      <c r="BN4" s="776"/>
      <c r="BO4" s="776"/>
      <c r="BP4" s="776"/>
      <c r="BQ4" s="776"/>
      <c r="BR4" s="776"/>
      <c r="BS4" s="776"/>
      <c r="BT4" s="776"/>
      <c r="BU4" s="777"/>
      <c r="BZ4" s="100"/>
      <c r="CA4" s="100"/>
      <c r="CF4" s="100"/>
      <c r="CG4" s="100"/>
    </row>
    <row r="5" spans="2:94" ht="15" customHeight="1" x14ac:dyDescent="0.25">
      <c r="B5" s="502"/>
      <c r="C5" s="775"/>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776"/>
      <c r="AD5" s="776"/>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6"/>
      <c r="BC5" s="776"/>
      <c r="BD5" s="776"/>
      <c r="BE5" s="776"/>
      <c r="BF5" s="776"/>
      <c r="BG5" s="776"/>
      <c r="BH5" s="776"/>
      <c r="BI5" s="776"/>
      <c r="BJ5" s="776"/>
      <c r="BK5" s="776"/>
      <c r="BL5" s="776"/>
      <c r="BM5" s="776"/>
      <c r="BN5" s="776"/>
      <c r="BO5" s="776"/>
      <c r="BP5" s="776"/>
      <c r="BQ5" s="776"/>
      <c r="BR5" s="776"/>
      <c r="BS5" s="776"/>
      <c r="BT5" s="776"/>
      <c r="BU5" s="777"/>
      <c r="BZ5" s="100"/>
      <c r="CA5" s="100"/>
      <c r="CF5" s="100"/>
      <c r="CG5" s="100"/>
    </row>
    <row r="6" spans="2:94" ht="15" customHeight="1" thickBot="1" x14ac:dyDescent="0.3">
      <c r="B6" s="778" t="s">
        <v>159</v>
      </c>
      <c r="C6" s="428">
        <v>35.4</v>
      </c>
      <c r="D6" s="433"/>
      <c r="E6" s="433"/>
      <c r="F6" s="433"/>
      <c r="G6" s="433"/>
      <c r="H6" s="433"/>
      <c r="I6" s="433"/>
      <c r="J6" s="433"/>
      <c r="K6" s="433"/>
      <c r="L6" s="433"/>
      <c r="M6" s="433"/>
      <c r="N6" s="433"/>
      <c r="O6" s="433"/>
      <c r="P6" s="433"/>
      <c r="Q6" s="433"/>
      <c r="R6" s="433"/>
      <c r="S6" s="433"/>
      <c r="T6" s="433"/>
      <c r="U6" s="433"/>
      <c r="V6" s="433"/>
      <c r="W6" s="433"/>
      <c r="X6" s="433"/>
      <c r="Y6" s="433"/>
      <c r="Z6" s="433"/>
      <c r="AA6" s="433"/>
      <c r="AB6" s="433"/>
      <c r="AC6" s="776"/>
      <c r="AD6" s="776"/>
      <c r="AE6" s="776"/>
      <c r="AF6" s="776"/>
      <c r="AG6" s="776"/>
      <c r="AH6" s="776"/>
      <c r="AI6" s="776"/>
      <c r="AJ6" s="776"/>
      <c r="AK6" s="776"/>
      <c r="AL6" s="776"/>
      <c r="AM6" s="776"/>
      <c r="AN6" s="776"/>
      <c r="AO6" s="776"/>
      <c r="AP6" s="776"/>
      <c r="AQ6" s="776"/>
      <c r="AR6" s="776"/>
      <c r="AS6" s="776"/>
      <c r="AT6" s="776"/>
      <c r="AU6" s="776"/>
      <c r="AV6" s="776"/>
      <c r="AW6" s="776"/>
      <c r="AX6" s="776"/>
      <c r="AY6" s="776"/>
      <c r="AZ6" s="776"/>
      <c r="BA6" s="776"/>
      <c r="BB6" s="776"/>
      <c r="BC6" s="776"/>
      <c r="BD6" s="776"/>
      <c r="BE6" s="776"/>
      <c r="BF6" s="776"/>
      <c r="BG6" s="776"/>
      <c r="BH6" s="776"/>
      <c r="BI6" s="776"/>
      <c r="BJ6" s="776"/>
      <c r="BK6" s="776"/>
      <c r="BL6" s="776"/>
      <c r="BM6" s="776"/>
      <c r="BN6" s="776"/>
      <c r="BO6" s="776"/>
      <c r="BP6" s="776"/>
      <c r="BQ6" s="776"/>
      <c r="BR6" s="776"/>
      <c r="BS6" s="776"/>
      <c r="BT6" s="776"/>
      <c r="BU6" s="777"/>
      <c r="BZ6" s="100"/>
      <c r="CA6" s="100"/>
      <c r="CF6" s="100"/>
      <c r="CG6" s="100"/>
    </row>
    <row r="7" spans="2:94" ht="15" customHeight="1" x14ac:dyDescent="0.25">
      <c r="B7" s="780"/>
      <c r="C7" s="433"/>
      <c r="D7" s="433"/>
      <c r="E7" s="433"/>
      <c r="F7" s="433"/>
      <c r="G7" s="433"/>
      <c r="H7" s="433"/>
      <c r="I7" s="433"/>
      <c r="J7" s="433"/>
      <c r="K7" s="433"/>
      <c r="L7" s="433"/>
      <c r="M7" s="433"/>
      <c r="N7" s="433"/>
      <c r="O7" s="433"/>
      <c r="P7" s="433"/>
      <c r="Q7" s="433"/>
      <c r="R7" s="433"/>
      <c r="S7" s="433"/>
      <c r="T7" s="433"/>
      <c r="U7" s="433"/>
      <c r="V7" s="433"/>
      <c r="W7" s="433"/>
      <c r="X7" s="433"/>
      <c r="Y7" s="433"/>
      <c r="Z7" s="433"/>
      <c r="AA7" s="433"/>
      <c r="AB7" s="433"/>
      <c r="AC7" s="776"/>
      <c r="AD7" s="776"/>
      <c r="AE7" s="776"/>
      <c r="AF7" s="776"/>
      <c r="AG7" s="776"/>
      <c r="AH7" s="776"/>
      <c r="AI7" s="776"/>
      <c r="AJ7" s="776"/>
      <c r="AK7" s="776"/>
      <c r="AL7" s="776"/>
      <c r="AM7" s="776"/>
      <c r="AN7" s="776"/>
      <c r="AO7" s="776"/>
      <c r="AP7" s="776"/>
      <c r="AQ7" s="776"/>
      <c r="AR7" s="776"/>
      <c r="AS7" s="776"/>
      <c r="AT7" s="776"/>
      <c r="AU7" s="776"/>
      <c r="AV7" s="776"/>
      <c r="AW7" s="776"/>
      <c r="AX7" s="776"/>
      <c r="AY7" s="776"/>
      <c r="AZ7" s="776"/>
      <c r="BA7" s="776"/>
      <c r="BB7" s="776"/>
      <c r="BC7" s="776"/>
      <c r="BD7" s="776"/>
      <c r="BE7" s="776"/>
      <c r="BF7" s="776"/>
      <c r="BG7" s="776"/>
      <c r="BH7" s="776"/>
      <c r="BI7" s="776"/>
      <c r="BJ7" s="776"/>
      <c r="BK7" s="776"/>
      <c r="BL7" s="776"/>
      <c r="BM7" s="776"/>
      <c r="BN7" s="776"/>
      <c r="BO7" s="776"/>
      <c r="BP7" s="776"/>
      <c r="BQ7" s="776"/>
      <c r="BR7" s="776"/>
      <c r="BS7" s="776"/>
      <c r="BT7" s="776"/>
      <c r="BU7" s="777"/>
      <c r="BZ7" s="100"/>
      <c r="CA7" s="100"/>
      <c r="CF7" s="100"/>
      <c r="CG7" s="100"/>
    </row>
    <row r="8" spans="2:94" ht="15" hidden="1" customHeight="1" x14ac:dyDescent="0.25">
      <c r="B8" s="780"/>
      <c r="C8" s="433"/>
      <c r="D8" s="433"/>
      <c r="E8" s="433"/>
      <c r="F8" s="433"/>
      <c r="G8" s="433"/>
      <c r="H8" s="433"/>
      <c r="I8" s="433"/>
      <c r="J8" s="433"/>
      <c r="K8" s="433"/>
      <c r="L8" s="433"/>
      <c r="M8" s="433"/>
      <c r="N8" s="433"/>
      <c r="O8" s="433"/>
      <c r="P8" s="433"/>
      <c r="Q8" s="433"/>
      <c r="R8" s="433"/>
      <c r="S8" s="433"/>
      <c r="T8" s="433"/>
      <c r="U8" s="433"/>
      <c r="V8" s="433"/>
      <c r="W8" s="433"/>
      <c r="X8" s="433"/>
      <c r="Y8" s="433"/>
      <c r="Z8" s="433"/>
      <c r="AA8" s="433"/>
      <c r="AB8" s="433"/>
      <c r="AC8" s="776"/>
      <c r="AD8" s="776"/>
      <c r="AE8" s="776"/>
      <c r="AF8" s="776"/>
      <c r="AG8" s="776"/>
      <c r="AH8" s="776"/>
      <c r="AI8" s="776"/>
      <c r="AJ8" s="776"/>
      <c r="AK8" s="776"/>
      <c r="AL8" s="776"/>
      <c r="AM8" s="776"/>
      <c r="AN8" s="776"/>
      <c r="AO8" s="776"/>
      <c r="AP8" s="776"/>
      <c r="AQ8" s="776"/>
      <c r="AR8" s="776"/>
      <c r="AS8" s="776"/>
      <c r="AT8" s="776"/>
      <c r="AU8" s="776"/>
      <c r="AV8" s="776"/>
      <c r="AW8" s="776"/>
      <c r="AX8" s="776"/>
      <c r="AY8" s="776"/>
      <c r="AZ8" s="776"/>
      <c r="BA8" s="776"/>
      <c r="BB8" s="776"/>
      <c r="BC8" s="776"/>
      <c r="BD8" s="776"/>
      <c r="BE8" s="776"/>
      <c r="BF8" s="776"/>
      <c r="BG8" s="776"/>
      <c r="BH8" s="776"/>
      <c r="BI8" s="776"/>
      <c r="BJ8" s="776"/>
      <c r="BK8" s="776"/>
      <c r="BL8" s="776"/>
      <c r="BM8" s="776"/>
      <c r="BN8" s="776"/>
      <c r="BO8" s="776"/>
      <c r="BP8" s="776"/>
      <c r="BQ8" s="776"/>
      <c r="BR8" s="776"/>
      <c r="BS8" s="776"/>
      <c r="BT8" s="776"/>
      <c r="BU8" s="777"/>
      <c r="BZ8" s="100"/>
      <c r="CA8" s="100"/>
      <c r="CF8" s="100"/>
      <c r="CG8" s="100"/>
    </row>
    <row r="9" spans="2:94" ht="15" hidden="1" customHeight="1" x14ac:dyDescent="0.25">
      <c r="B9" s="502"/>
      <c r="C9" s="776"/>
      <c r="D9" s="776"/>
      <c r="E9" s="776"/>
      <c r="F9" s="776"/>
      <c r="G9" s="776"/>
      <c r="H9" s="776"/>
      <c r="I9" s="776"/>
      <c r="J9" s="776"/>
      <c r="K9" s="776"/>
      <c r="L9" s="776"/>
      <c r="M9" s="776"/>
      <c r="N9" s="776"/>
      <c r="O9" s="776"/>
      <c r="P9" s="776"/>
      <c r="Q9" s="776"/>
      <c r="R9" s="776"/>
      <c r="S9" s="776"/>
      <c r="T9" s="776"/>
      <c r="U9" s="776"/>
      <c r="V9" s="776"/>
      <c r="W9" s="776"/>
      <c r="X9" s="776"/>
      <c r="Y9" s="776"/>
      <c r="Z9" s="776"/>
      <c r="AA9" s="776"/>
      <c r="AB9" s="776"/>
      <c r="AC9" s="776"/>
      <c r="AD9" s="776"/>
      <c r="AE9" s="776"/>
      <c r="AF9" s="776"/>
      <c r="AG9" s="776"/>
      <c r="AH9" s="776"/>
      <c r="AI9" s="776"/>
      <c r="AJ9" s="776"/>
      <c r="AK9" s="776"/>
      <c r="AL9" s="776"/>
      <c r="AM9" s="776"/>
      <c r="AN9" s="776"/>
      <c r="AO9" s="776"/>
      <c r="AP9" s="776"/>
      <c r="AQ9" s="776"/>
      <c r="AR9" s="776"/>
      <c r="AS9" s="776"/>
      <c r="AT9" s="776"/>
      <c r="AU9" s="776"/>
      <c r="AV9" s="776"/>
      <c r="AW9" s="776"/>
      <c r="AX9" s="776"/>
      <c r="AY9" s="776"/>
      <c r="AZ9" s="776"/>
      <c r="BA9" s="776"/>
      <c r="BB9" s="776"/>
      <c r="BC9" s="776"/>
      <c r="BD9" s="776"/>
      <c r="BE9" s="776"/>
      <c r="BF9" s="776"/>
      <c r="BG9" s="776"/>
      <c r="BH9" s="776"/>
      <c r="BI9" s="776"/>
      <c r="BJ9" s="776"/>
      <c r="BK9" s="776"/>
      <c r="BL9" s="776"/>
      <c r="BM9" s="776"/>
      <c r="BN9" s="776"/>
      <c r="BO9" s="776"/>
      <c r="BP9" s="776"/>
      <c r="BQ9" s="776"/>
      <c r="BR9" s="776"/>
      <c r="BS9" s="776"/>
      <c r="BT9" s="776"/>
      <c r="BU9" s="777"/>
      <c r="BZ9" s="100"/>
      <c r="CA9" s="100"/>
      <c r="CF9" s="100"/>
      <c r="CG9" s="100"/>
    </row>
    <row r="10" spans="2:94" ht="15" hidden="1" customHeight="1" x14ac:dyDescent="0.25">
      <c r="B10" s="502"/>
      <c r="C10" s="776"/>
      <c r="D10" s="776"/>
      <c r="E10" s="776"/>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6"/>
      <c r="AQ10" s="776"/>
      <c r="AR10" s="776"/>
      <c r="AS10" s="776"/>
      <c r="AT10" s="776"/>
      <c r="AU10" s="776"/>
      <c r="AV10" s="776"/>
      <c r="AW10" s="776"/>
      <c r="AX10" s="776"/>
      <c r="AY10" s="776"/>
      <c r="AZ10" s="776"/>
      <c r="BA10" s="776"/>
      <c r="BB10" s="776"/>
      <c r="BC10" s="776"/>
      <c r="BD10" s="776"/>
      <c r="BE10" s="776"/>
      <c r="BF10" s="776"/>
      <c r="BG10" s="776"/>
      <c r="BH10" s="776"/>
      <c r="BI10" s="776"/>
      <c r="BJ10" s="776"/>
      <c r="BK10" s="776"/>
      <c r="BL10" s="776"/>
      <c r="BM10" s="776"/>
      <c r="BN10" s="776"/>
      <c r="BO10" s="776"/>
      <c r="BP10" s="776"/>
      <c r="BQ10" s="776"/>
      <c r="BR10" s="776"/>
      <c r="BS10" s="776"/>
      <c r="BT10" s="776"/>
      <c r="BU10" s="777"/>
      <c r="BZ10" s="100"/>
      <c r="CA10" s="100"/>
      <c r="CF10" s="100"/>
      <c r="CG10" s="100"/>
    </row>
    <row r="11" spans="2:94" hidden="1" x14ac:dyDescent="0.25">
      <c r="B11" s="502"/>
      <c r="C11" s="776"/>
      <c r="D11" s="776"/>
      <c r="E11" s="776"/>
      <c r="F11" s="776"/>
      <c r="G11" s="776"/>
      <c r="H11" s="776"/>
      <c r="I11" s="776"/>
      <c r="J11" s="776"/>
      <c r="K11" s="776"/>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c r="AK11" s="776"/>
      <c r="AL11" s="776"/>
      <c r="AM11" s="776"/>
      <c r="AN11" s="776"/>
      <c r="AO11" s="776"/>
      <c r="AP11" s="776"/>
      <c r="AQ11" s="776"/>
      <c r="AR11" s="776"/>
      <c r="AS11" s="776"/>
      <c r="AT11" s="776"/>
      <c r="AU11" s="776"/>
      <c r="AV11" s="776"/>
      <c r="AW11" s="776"/>
      <c r="AX11" s="776"/>
      <c r="AY11" s="776"/>
      <c r="AZ11" s="776"/>
      <c r="BA11" s="776"/>
      <c r="BB11" s="776"/>
      <c r="BC11" s="776"/>
      <c r="BD11" s="776"/>
      <c r="BE11" s="776"/>
      <c r="BF11" s="776"/>
      <c r="BG11" s="776"/>
      <c r="BH11" s="776"/>
      <c r="BI11" s="776"/>
      <c r="BJ11" s="776"/>
      <c r="BK11" s="776"/>
      <c r="BL11" s="776"/>
      <c r="BM11" s="776"/>
      <c r="BN11" s="776"/>
      <c r="BO11" s="776"/>
      <c r="BP11" s="776"/>
      <c r="BQ11" s="776"/>
      <c r="BR11" s="776"/>
      <c r="BS11" s="776"/>
      <c r="BT11" s="776"/>
      <c r="BU11" s="782"/>
      <c r="BV11" s="782"/>
      <c r="BW11" s="782"/>
      <c r="BX11" s="782"/>
      <c r="CB11" s="782"/>
      <c r="CC11" s="782"/>
      <c r="CD11" s="782"/>
      <c r="CH11" s="782"/>
      <c r="CI11" s="782"/>
      <c r="CJ11" s="782"/>
      <c r="CL11" s="782"/>
      <c r="CM11" s="782"/>
      <c r="CN11" s="782"/>
      <c r="CO11" s="782"/>
      <c r="CP11" s="782"/>
    </row>
    <row r="12" spans="2:94" hidden="1" x14ac:dyDescent="0.25">
      <c r="B12" s="502"/>
      <c r="C12" s="776"/>
      <c r="D12" s="776"/>
      <c r="E12" s="776"/>
      <c r="F12" s="776"/>
      <c r="G12" s="776"/>
      <c r="H12" s="776"/>
      <c r="I12" s="776"/>
      <c r="J12" s="776"/>
      <c r="K12" s="776"/>
      <c r="L12" s="776"/>
      <c r="M12" s="776"/>
      <c r="N12" s="776"/>
      <c r="O12" s="776"/>
      <c r="P12" s="776"/>
      <c r="Q12" s="776"/>
      <c r="R12" s="776"/>
      <c r="S12" s="776"/>
      <c r="T12" s="776"/>
      <c r="U12" s="776"/>
      <c r="V12" s="776"/>
      <c r="W12" s="776"/>
      <c r="X12" s="776"/>
      <c r="Y12" s="776"/>
      <c r="Z12" s="776"/>
      <c r="AA12" s="776"/>
      <c r="AB12" s="776"/>
      <c r="AC12" s="776"/>
      <c r="AD12" s="776"/>
      <c r="AE12" s="776"/>
      <c r="AF12" s="776"/>
      <c r="AG12" s="776"/>
      <c r="AH12" s="776"/>
      <c r="AI12" s="776"/>
      <c r="AJ12" s="776"/>
      <c r="AK12" s="776"/>
      <c r="AL12" s="776"/>
      <c r="AM12" s="776"/>
      <c r="AN12" s="776"/>
      <c r="AO12" s="776"/>
      <c r="AP12" s="776"/>
      <c r="AQ12" s="776"/>
      <c r="AR12" s="776"/>
      <c r="AS12" s="776"/>
      <c r="AT12" s="776"/>
      <c r="AU12" s="776"/>
      <c r="AV12" s="776"/>
      <c r="AW12" s="776"/>
      <c r="AX12" s="776"/>
      <c r="AY12" s="776"/>
      <c r="AZ12" s="776"/>
      <c r="BA12" s="776"/>
      <c r="BB12" s="776"/>
      <c r="BC12" s="776"/>
      <c r="BD12" s="776"/>
      <c r="BE12" s="776"/>
      <c r="BF12" s="776"/>
      <c r="BG12" s="776"/>
      <c r="BH12" s="776"/>
      <c r="BI12" s="776"/>
      <c r="BJ12" s="776"/>
      <c r="BK12" s="776"/>
      <c r="BL12" s="776"/>
      <c r="BM12" s="776"/>
      <c r="BN12" s="776"/>
      <c r="BO12" s="776"/>
      <c r="BP12" s="776"/>
      <c r="BQ12" s="776"/>
      <c r="BR12" s="776"/>
      <c r="BS12" s="776"/>
      <c r="BT12" s="776"/>
      <c r="BU12" s="782"/>
      <c r="BV12" s="782"/>
      <c r="BW12" s="782"/>
      <c r="BX12" s="782"/>
      <c r="CB12" s="782"/>
      <c r="CC12" s="782"/>
      <c r="CD12" s="782"/>
      <c r="CH12" s="782"/>
      <c r="CI12" s="782"/>
      <c r="CJ12" s="782"/>
      <c r="CL12" s="782"/>
      <c r="CM12" s="782"/>
      <c r="CN12" s="782"/>
      <c r="CO12" s="782"/>
      <c r="CP12" s="782"/>
    </row>
    <row r="13" spans="2:94" ht="15.75" thickBot="1" x14ac:dyDescent="0.3">
      <c r="B13" s="802" t="s">
        <v>249</v>
      </c>
      <c r="C13" s="782"/>
      <c r="D13" s="782"/>
      <c r="E13" s="782"/>
      <c r="F13" s="782"/>
      <c r="G13" s="782"/>
      <c r="H13" s="782"/>
      <c r="I13" s="782"/>
      <c r="J13" s="782"/>
      <c r="K13" s="782"/>
      <c r="L13" s="782"/>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2"/>
      <c r="AM13" s="782"/>
      <c r="AN13" s="782"/>
      <c r="AO13" s="782"/>
      <c r="AP13" s="782"/>
      <c r="AQ13" s="782"/>
      <c r="AR13" s="782"/>
      <c r="AS13" s="782"/>
      <c r="AT13" s="782"/>
      <c r="AU13" s="782"/>
      <c r="AV13" s="782"/>
      <c r="AW13" s="782"/>
      <c r="AX13" s="782"/>
      <c r="AY13" s="782"/>
      <c r="AZ13" s="782"/>
      <c r="BA13" s="782"/>
      <c r="BB13" s="782"/>
      <c r="BC13" s="782"/>
      <c r="BD13" s="782"/>
      <c r="BE13" s="782"/>
      <c r="BF13" s="782"/>
      <c r="BG13" s="782"/>
      <c r="BH13" s="782"/>
      <c r="BI13" s="782"/>
      <c r="BJ13" s="782"/>
      <c r="BK13" s="782"/>
      <c r="BL13" s="782"/>
      <c r="BM13" s="782"/>
      <c r="BN13" s="782"/>
      <c r="BO13" s="782"/>
      <c r="BP13" s="782"/>
      <c r="BQ13" s="782"/>
      <c r="BR13" s="782"/>
      <c r="BS13" s="782"/>
      <c r="BT13" s="782"/>
      <c r="BU13" s="782"/>
      <c r="BV13" s="782"/>
      <c r="BW13" s="782"/>
      <c r="BX13" s="782"/>
      <c r="CB13" s="782"/>
      <c r="CC13" s="782"/>
      <c r="CD13" s="782"/>
      <c r="CH13" s="782"/>
      <c r="CI13" s="782"/>
      <c r="CJ13" s="782"/>
      <c r="CL13" s="782"/>
      <c r="CM13" s="782"/>
      <c r="CN13" s="782"/>
      <c r="CO13" s="782"/>
      <c r="CP13" s="782"/>
    </row>
    <row r="14" spans="2:94" ht="15.75" thickBot="1" x14ac:dyDescent="0.3">
      <c r="B14" s="502"/>
      <c r="C14" s="785"/>
      <c r="D14" s="785"/>
      <c r="E14" s="704" t="s">
        <v>274</v>
      </c>
      <c r="F14" s="737" t="s">
        <v>275</v>
      </c>
      <c r="G14" s="785"/>
      <c r="H14" s="925">
        <v>2026</v>
      </c>
      <c r="I14" s="926"/>
      <c r="J14" s="927"/>
      <c r="K14" s="785"/>
      <c r="L14" s="946">
        <v>2025</v>
      </c>
      <c r="M14" s="947"/>
      <c r="N14" s="947"/>
      <c r="O14" s="947"/>
      <c r="P14" s="948"/>
      <c r="Q14" s="785"/>
      <c r="R14" s="946">
        <v>2024</v>
      </c>
      <c r="S14" s="947"/>
      <c r="T14" s="947"/>
      <c r="U14" s="947"/>
      <c r="V14" s="948"/>
      <c r="W14" s="786"/>
      <c r="X14" s="946">
        <v>2023</v>
      </c>
      <c r="Y14" s="947"/>
      <c r="Z14" s="947"/>
      <c r="AA14" s="947"/>
      <c r="AB14" s="948"/>
      <c r="AC14" s="787"/>
      <c r="AD14" s="946">
        <v>2022</v>
      </c>
      <c r="AE14" s="947"/>
      <c r="AF14" s="947"/>
      <c r="AG14" s="947"/>
      <c r="AH14" s="948"/>
      <c r="AI14" s="785"/>
      <c r="AJ14" s="946">
        <v>2021</v>
      </c>
      <c r="AK14" s="947"/>
      <c r="AL14" s="947"/>
      <c r="AM14" s="947"/>
      <c r="AN14" s="948"/>
      <c r="AO14" s="785"/>
      <c r="AP14" s="946">
        <v>2020</v>
      </c>
      <c r="AQ14" s="947"/>
      <c r="AR14" s="947"/>
      <c r="AS14" s="947"/>
      <c r="AT14" s="948"/>
      <c r="AU14" s="785"/>
      <c r="AV14" s="949">
        <v>2019</v>
      </c>
      <c r="AW14" s="950"/>
      <c r="AX14" s="950"/>
      <c r="AY14" s="950"/>
      <c r="AZ14" s="951"/>
      <c r="BA14" s="785"/>
      <c r="BB14" s="949">
        <v>2018</v>
      </c>
      <c r="BC14" s="950"/>
      <c r="BD14" s="950"/>
      <c r="BE14" s="950"/>
      <c r="BF14" s="951"/>
      <c r="BG14" s="785"/>
      <c r="BH14" s="949">
        <v>2017</v>
      </c>
      <c r="BI14" s="950"/>
      <c r="BJ14" s="950"/>
      <c r="BK14" s="950"/>
      <c r="BL14" s="951"/>
      <c r="BM14" s="785"/>
      <c r="BN14" s="949">
        <v>2016</v>
      </c>
      <c r="BO14" s="950"/>
      <c r="BP14" s="950"/>
      <c r="BQ14" s="950"/>
      <c r="BR14" s="951"/>
      <c r="BS14" s="788"/>
      <c r="BT14" s="949">
        <v>2015</v>
      </c>
      <c r="BU14" s="950"/>
      <c r="BV14" s="950"/>
      <c r="BW14" s="950"/>
      <c r="BX14" s="951"/>
      <c r="BZ14" s="949">
        <v>2014</v>
      </c>
      <c r="CA14" s="950"/>
      <c r="CB14" s="950"/>
      <c r="CC14" s="950"/>
      <c r="CD14" s="951"/>
      <c r="CF14" s="949">
        <v>2013</v>
      </c>
      <c r="CG14" s="950"/>
      <c r="CH14" s="950"/>
      <c r="CI14" s="950"/>
      <c r="CJ14" s="951"/>
      <c r="CL14" s="949">
        <v>2012</v>
      </c>
      <c r="CM14" s="950"/>
      <c r="CN14" s="950"/>
      <c r="CO14" s="950"/>
      <c r="CP14" s="951"/>
    </row>
    <row r="15" spans="2:94" s="798" customFormat="1" x14ac:dyDescent="0.25">
      <c r="B15" s="789"/>
      <c r="C15" s="790"/>
      <c r="D15" s="790"/>
      <c r="E15" s="747" t="s">
        <v>276</v>
      </c>
      <c r="F15" s="707" t="s">
        <v>276</v>
      </c>
      <c r="G15" s="790"/>
      <c r="H15" s="657" t="s">
        <v>277</v>
      </c>
      <c r="I15" s="903" t="s">
        <v>278</v>
      </c>
      <c r="J15" s="908" t="s">
        <v>279</v>
      </c>
      <c r="K15" s="790"/>
      <c r="L15" s="657" t="s">
        <v>277</v>
      </c>
      <c r="M15" s="791" t="s">
        <v>278</v>
      </c>
      <c r="N15" s="791" t="s">
        <v>279</v>
      </c>
      <c r="O15" s="792" t="s">
        <v>280</v>
      </c>
      <c r="P15" s="793" t="s">
        <v>254</v>
      </c>
      <c r="Q15" s="790"/>
      <c r="R15" s="657" t="s">
        <v>277</v>
      </c>
      <c r="S15" s="791" t="s">
        <v>278</v>
      </c>
      <c r="T15" s="791" t="s">
        <v>279</v>
      </c>
      <c r="U15" s="792" t="s">
        <v>280</v>
      </c>
      <c r="V15" s="793" t="s">
        <v>255</v>
      </c>
      <c r="W15" s="794"/>
      <c r="X15" s="657" t="s">
        <v>277</v>
      </c>
      <c r="Y15" s="791" t="s">
        <v>278</v>
      </c>
      <c r="Z15" s="791" t="s">
        <v>279</v>
      </c>
      <c r="AA15" s="792" t="s">
        <v>280</v>
      </c>
      <c r="AB15" s="793" t="s">
        <v>256</v>
      </c>
      <c r="AC15" s="795"/>
      <c r="AD15" s="657" t="s">
        <v>277</v>
      </c>
      <c r="AE15" s="791" t="s">
        <v>278</v>
      </c>
      <c r="AF15" s="791" t="s">
        <v>279</v>
      </c>
      <c r="AG15" s="792" t="s">
        <v>280</v>
      </c>
      <c r="AH15" s="793" t="s">
        <v>257</v>
      </c>
      <c r="AI15" s="790"/>
      <c r="AJ15" s="657" t="s">
        <v>277</v>
      </c>
      <c r="AK15" s="791" t="s">
        <v>278</v>
      </c>
      <c r="AL15" s="791" t="s">
        <v>279</v>
      </c>
      <c r="AM15" s="791" t="s">
        <v>280</v>
      </c>
      <c r="AN15" s="796" t="s">
        <v>258</v>
      </c>
      <c r="AO15" s="790"/>
      <c r="AP15" s="657" t="s">
        <v>277</v>
      </c>
      <c r="AQ15" s="791" t="s">
        <v>278</v>
      </c>
      <c r="AR15" s="791" t="s">
        <v>279</v>
      </c>
      <c r="AS15" s="791" t="s">
        <v>280</v>
      </c>
      <c r="AT15" s="796" t="s">
        <v>259</v>
      </c>
      <c r="AU15" s="790"/>
      <c r="AV15" s="797" t="s">
        <v>277</v>
      </c>
      <c r="AW15" s="791" t="s">
        <v>278</v>
      </c>
      <c r="AX15" s="791" t="s">
        <v>279</v>
      </c>
      <c r="AY15" s="791" t="s">
        <v>280</v>
      </c>
      <c r="AZ15" s="796" t="s">
        <v>260</v>
      </c>
      <c r="BA15" s="790"/>
      <c r="BB15" s="797" t="s">
        <v>277</v>
      </c>
      <c r="BC15" s="791" t="s">
        <v>278</v>
      </c>
      <c r="BD15" s="791" t="s">
        <v>279</v>
      </c>
      <c r="BE15" s="791" t="s">
        <v>280</v>
      </c>
      <c r="BF15" s="796" t="s">
        <v>261</v>
      </c>
      <c r="BG15" s="790"/>
      <c r="BH15" s="797" t="s">
        <v>277</v>
      </c>
      <c r="BI15" s="791" t="s">
        <v>278</v>
      </c>
      <c r="BJ15" s="791" t="s">
        <v>279</v>
      </c>
      <c r="BK15" s="791" t="s">
        <v>280</v>
      </c>
      <c r="BL15" s="796" t="s">
        <v>262</v>
      </c>
      <c r="BM15" s="790"/>
      <c r="BN15" s="797" t="s">
        <v>277</v>
      </c>
      <c r="BO15" s="791" t="s">
        <v>278</v>
      </c>
      <c r="BP15" s="791" t="s">
        <v>279</v>
      </c>
      <c r="BQ15" s="791" t="s">
        <v>280</v>
      </c>
      <c r="BR15" s="796" t="s">
        <v>263</v>
      </c>
      <c r="BS15" s="791"/>
      <c r="BT15" s="797" t="s">
        <v>277</v>
      </c>
      <c r="BU15" s="791" t="s">
        <v>278</v>
      </c>
      <c r="BV15" s="791" t="s">
        <v>279</v>
      </c>
      <c r="BW15" s="791" t="s">
        <v>280</v>
      </c>
      <c r="BX15" s="796" t="s">
        <v>264</v>
      </c>
      <c r="BZ15" s="797" t="s">
        <v>277</v>
      </c>
      <c r="CA15" s="791" t="s">
        <v>278</v>
      </c>
      <c r="CB15" s="791" t="s">
        <v>279</v>
      </c>
      <c r="CC15" s="791" t="s">
        <v>280</v>
      </c>
      <c r="CD15" s="796" t="s">
        <v>265</v>
      </c>
      <c r="CF15" s="797" t="s">
        <v>277</v>
      </c>
      <c r="CG15" s="791" t="s">
        <v>278</v>
      </c>
      <c r="CH15" s="791" t="s">
        <v>279</v>
      </c>
      <c r="CI15" s="791" t="s">
        <v>280</v>
      </c>
      <c r="CJ15" s="796" t="s">
        <v>266</v>
      </c>
      <c r="CL15" s="797" t="s">
        <v>277</v>
      </c>
      <c r="CM15" s="791" t="s">
        <v>278</v>
      </c>
      <c r="CN15" s="791" t="s">
        <v>279</v>
      </c>
      <c r="CO15" s="791" t="s">
        <v>280</v>
      </c>
      <c r="CP15" s="796" t="s">
        <v>267</v>
      </c>
    </row>
    <row r="16" spans="2:94" x14ac:dyDescent="0.25">
      <c r="B16" s="502"/>
      <c r="C16" s="785"/>
      <c r="D16" s="785"/>
      <c r="E16" s="799"/>
      <c r="F16" s="800"/>
      <c r="G16" s="785"/>
      <c r="H16" s="646"/>
      <c r="I16" s="561"/>
      <c r="J16" s="694"/>
      <c r="K16" s="785"/>
      <c r="L16" s="646"/>
      <c r="M16" s="561"/>
      <c r="N16" s="561"/>
      <c r="O16" s="561"/>
      <c r="P16" s="565"/>
      <c r="Q16" s="785"/>
      <c r="R16" s="646"/>
      <c r="S16" s="561"/>
      <c r="T16" s="561"/>
      <c r="U16" s="561"/>
      <c r="V16" s="565"/>
      <c r="W16" s="786"/>
      <c r="X16" s="646"/>
      <c r="Y16" s="561"/>
      <c r="Z16" s="561"/>
      <c r="AA16" s="561"/>
      <c r="AB16" s="565"/>
      <c r="AC16" s="801"/>
      <c r="AD16" s="646"/>
      <c r="AE16" s="561"/>
      <c r="AF16" s="561"/>
      <c r="AG16" s="561"/>
      <c r="AH16" s="565"/>
      <c r="AI16" s="785"/>
      <c r="AJ16" s="646"/>
      <c r="AK16" s="561"/>
      <c r="AL16" s="561"/>
      <c r="AM16" s="561"/>
      <c r="AN16" s="565"/>
      <c r="AO16" s="785"/>
      <c r="AP16" s="646"/>
      <c r="AQ16" s="561"/>
      <c r="AR16" s="561"/>
      <c r="AS16" s="533"/>
      <c r="AT16" s="534"/>
      <c r="AU16" s="785"/>
      <c r="AV16" s="604"/>
      <c r="AW16" s="782"/>
      <c r="AX16" s="782"/>
      <c r="AY16" s="782"/>
      <c r="AZ16" s="534"/>
      <c r="BA16" s="785"/>
      <c r="BB16" s="604"/>
      <c r="BC16" s="782"/>
      <c r="BD16" s="782"/>
      <c r="BE16" s="782"/>
      <c r="BF16" s="534"/>
      <c r="BG16" s="785"/>
      <c r="BH16" s="604"/>
      <c r="BI16" s="782"/>
      <c r="BJ16" s="782"/>
      <c r="BK16" s="782"/>
      <c r="BL16" s="534"/>
      <c r="BM16" s="785"/>
      <c r="BN16" s="604"/>
      <c r="BO16" s="782"/>
      <c r="BP16" s="782"/>
      <c r="BQ16" s="782"/>
      <c r="BR16" s="534"/>
      <c r="BS16" s="782"/>
      <c r="BT16" s="604"/>
      <c r="BU16" s="782"/>
      <c r="BV16" s="782"/>
      <c r="BW16" s="782"/>
      <c r="BX16" s="534"/>
      <c r="BZ16" s="604"/>
      <c r="CB16" s="782"/>
      <c r="CC16" s="782"/>
      <c r="CD16" s="534"/>
      <c r="CF16" s="604"/>
      <c r="CH16" s="782"/>
      <c r="CI16" s="782"/>
      <c r="CJ16" s="534"/>
      <c r="CL16" s="604"/>
      <c r="CM16" s="782"/>
      <c r="CN16" s="782"/>
      <c r="CO16" s="782"/>
      <c r="CP16" s="534"/>
    </row>
    <row r="17" spans="1:94" s="788" customFormat="1" x14ac:dyDescent="0.25">
      <c r="A17" s="100"/>
      <c r="B17" s="802" t="s">
        <v>3</v>
      </c>
      <c r="C17" s="785"/>
      <c r="D17" s="785"/>
      <c r="E17" s="764">
        <f>SUM(H17:J17,O17)</f>
        <v>171899.71899999998</v>
      </c>
      <c r="F17" s="733">
        <f>SUM(L17:N17,U17)</f>
        <v>151418.391</v>
      </c>
      <c r="G17" s="785"/>
      <c r="H17" s="574">
        <v>40183.182999999997</v>
      </c>
      <c r="I17" s="577">
        <v>43221.627999999997</v>
      </c>
      <c r="J17" s="693">
        <v>47653.892999999996</v>
      </c>
      <c r="K17" s="785"/>
      <c r="L17" s="574">
        <v>34008.197</v>
      </c>
      <c r="M17" s="560">
        <v>38431.307999999997</v>
      </c>
      <c r="N17" s="560">
        <v>37686.885999999999</v>
      </c>
      <c r="O17" s="560">
        <v>40841.014999999999</v>
      </c>
      <c r="P17" s="564">
        <v>150967.40599999999</v>
      </c>
      <c r="Q17" s="785"/>
      <c r="R17" s="574">
        <v>41287</v>
      </c>
      <c r="S17" s="560">
        <v>43155</v>
      </c>
      <c r="T17" s="560">
        <v>46103</v>
      </c>
      <c r="U17" s="560">
        <v>41292</v>
      </c>
      <c r="V17" s="560">
        <v>171837</v>
      </c>
      <c r="W17" s="786"/>
      <c r="X17" s="574">
        <v>40090</v>
      </c>
      <c r="Y17" s="560">
        <v>40138</v>
      </c>
      <c r="Z17" s="560">
        <v>41818</v>
      </c>
      <c r="AA17" s="560">
        <v>44632.103000000003</v>
      </c>
      <c r="AB17" s="547">
        <v>166678.103</v>
      </c>
      <c r="AC17" s="801"/>
      <c r="AD17" s="612">
        <v>38165</v>
      </c>
      <c r="AE17" s="560">
        <v>38777</v>
      </c>
      <c r="AF17" s="560">
        <v>39377</v>
      </c>
      <c r="AG17" s="459">
        <v>37496</v>
      </c>
      <c r="AH17" s="547">
        <v>153815</v>
      </c>
      <c r="AI17" s="785"/>
      <c r="AJ17" s="612">
        <v>32485</v>
      </c>
      <c r="AK17" s="560">
        <v>32556</v>
      </c>
      <c r="AL17" s="560">
        <v>36852</v>
      </c>
      <c r="AM17" s="560">
        <v>38048</v>
      </c>
      <c r="AN17" s="564">
        <v>139941</v>
      </c>
      <c r="AO17" s="785"/>
      <c r="AP17" s="646">
        <v>29558</v>
      </c>
      <c r="AQ17" s="560">
        <v>24270</v>
      </c>
      <c r="AR17" s="560">
        <v>22619</v>
      </c>
      <c r="AS17" s="560">
        <v>22543</v>
      </c>
      <c r="AT17" s="564">
        <v>98990</v>
      </c>
      <c r="AU17" s="785"/>
      <c r="AV17" s="612">
        <v>30028</v>
      </c>
      <c r="AW17" s="803">
        <v>29481</v>
      </c>
      <c r="AX17" s="803">
        <v>30895</v>
      </c>
      <c r="AY17" s="803">
        <v>29544</v>
      </c>
      <c r="AZ17" s="564">
        <v>119948</v>
      </c>
      <c r="BA17" s="785"/>
      <c r="BB17" s="612">
        <v>29399</v>
      </c>
      <c r="BC17" s="803">
        <v>31196</v>
      </c>
      <c r="BD17" s="803">
        <v>29891</v>
      </c>
      <c r="BE17" s="803">
        <v>27374</v>
      </c>
      <c r="BF17" s="564">
        <v>117860</v>
      </c>
      <c r="BG17" s="785"/>
      <c r="BH17" s="612">
        <v>26496</v>
      </c>
      <c r="BI17" s="803">
        <v>26436</v>
      </c>
      <c r="BJ17" s="803">
        <v>26489</v>
      </c>
      <c r="BK17" s="803">
        <v>26159</v>
      </c>
      <c r="BL17" s="564">
        <v>105580</v>
      </c>
      <c r="BM17" s="785"/>
      <c r="BN17" s="612">
        <v>27383</v>
      </c>
      <c r="BO17" s="803">
        <v>28496</v>
      </c>
      <c r="BP17" s="803">
        <v>26912</v>
      </c>
      <c r="BQ17" s="803">
        <v>25388</v>
      </c>
      <c r="BR17" s="564">
        <v>108179</v>
      </c>
      <c r="BS17" s="803"/>
      <c r="BT17" s="612">
        <v>31188</v>
      </c>
      <c r="BU17" s="803">
        <v>29360</v>
      </c>
      <c r="BV17" s="803">
        <v>32590</v>
      </c>
      <c r="BW17" s="803">
        <v>26856</v>
      </c>
      <c r="BX17" s="564">
        <v>119994</v>
      </c>
      <c r="BY17" s="804"/>
      <c r="BZ17" s="612">
        <v>30679</v>
      </c>
      <c r="CA17" s="803">
        <v>32767</v>
      </c>
      <c r="CB17" s="803">
        <v>31456</v>
      </c>
      <c r="CC17" s="803">
        <v>28303</v>
      </c>
      <c r="CD17" s="564">
        <v>123205</v>
      </c>
      <c r="CE17" s="804"/>
      <c r="CF17" s="612">
        <v>30373</v>
      </c>
      <c r="CG17" s="803">
        <v>32651</v>
      </c>
      <c r="CH17" s="803">
        <v>32381</v>
      </c>
      <c r="CI17" s="803">
        <v>31201</v>
      </c>
      <c r="CJ17" s="564">
        <v>126606</v>
      </c>
      <c r="CK17" s="804"/>
      <c r="CL17" s="612">
        <v>11297</v>
      </c>
      <c r="CM17" s="803">
        <v>32539</v>
      </c>
      <c r="CN17" s="803">
        <v>31951</v>
      </c>
      <c r="CO17" s="803">
        <v>28397</v>
      </c>
      <c r="CP17" s="564">
        <v>104184</v>
      </c>
    </row>
    <row r="18" spans="1:94" s="815" customFormat="1" x14ac:dyDescent="0.25">
      <c r="A18" s="100"/>
      <c r="B18" s="802" t="s">
        <v>4</v>
      </c>
      <c r="C18" s="790"/>
      <c r="D18" s="790"/>
      <c r="E18" s="805">
        <f>SUM(H18:J18,O18)</f>
        <v>124910.98499999999</v>
      </c>
      <c r="F18" s="806">
        <f>SUM(L18:N18,U18)</f>
        <v>117612.19500000001</v>
      </c>
      <c r="G18" s="790"/>
      <c r="H18" s="575">
        <v>29609.78</v>
      </c>
      <c r="I18" s="902">
        <v>31855.163</v>
      </c>
      <c r="J18" s="702">
        <v>32599.65</v>
      </c>
      <c r="K18" s="790"/>
      <c r="L18" s="575">
        <v>26987.097000000002</v>
      </c>
      <c r="M18" s="807">
        <v>29249.243999999999</v>
      </c>
      <c r="N18" s="807">
        <v>28233.853999999999</v>
      </c>
      <c r="O18" s="807">
        <v>30846.392</v>
      </c>
      <c r="P18" s="808">
        <v>115316.587</v>
      </c>
      <c r="Q18" s="790"/>
      <c r="R18" s="575">
        <v>29482</v>
      </c>
      <c r="S18" s="807">
        <v>30709</v>
      </c>
      <c r="T18" s="807">
        <v>32400</v>
      </c>
      <c r="U18" s="807">
        <v>33142</v>
      </c>
      <c r="V18" s="807">
        <v>125733</v>
      </c>
      <c r="W18" s="794"/>
      <c r="X18" s="575">
        <v>28049</v>
      </c>
      <c r="Y18" s="807">
        <v>27685</v>
      </c>
      <c r="Z18" s="807">
        <v>29921</v>
      </c>
      <c r="AA18" s="807">
        <v>31211.698999999993</v>
      </c>
      <c r="AB18" s="809">
        <v>116866.69899999999</v>
      </c>
      <c r="AC18" s="801"/>
      <c r="AD18" s="810">
        <v>28184</v>
      </c>
      <c r="AE18" s="807">
        <v>26502</v>
      </c>
      <c r="AF18" s="807">
        <v>26634</v>
      </c>
      <c r="AG18" s="811">
        <v>28111</v>
      </c>
      <c r="AH18" s="809">
        <v>109431</v>
      </c>
      <c r="AI18" s="790"/>
      <c r="AJ18" s="810">
        <v>23112</v>
      </c>
      <c r="AK18" s="807">
        <v>23994</v>
      </c>
      <c r="AL18" s="807">
        <v>25896</v>
      </c>
      <c r="AM18" s="807">
        <v>27476</v>
      </c>
      <c r="AN18" s="808">
        <v>100478</v>
      </c>
      <c r="AO18" s="790"/>
      <c r="AP18" s="812">
        <v>21644</v>
      </c>
      <c r="AQ18" s="807">
        <v>18121</v>
      </c>
      <c r="AR18" s="807">
        <v>17631</v>
      </c>
      <c r="AS18" s="807">
        <v>18065</v>
      </c>
      <c r="AT18" s="808">
        <v>75461</v>
      </c>
      <c r="AU18" s="790"/>
      <c r="AV18" s="810">
        <v>22789</v>
      </c>
      <c r="AW18" s="813">
        <v>21629</v>
      </c>
      <c r="AX18" s="813">
        <v>22561</v>
      </c>
      <c r="AY18" s="813">
        <v>21789</v>
      </c>
      <c r="AZ18" s="808">
        <v>88768</v>
      </c>
      <c r="BA18" s="790"/>
      <c r="BB18" s="810">
        <v>21689</v>
      </c>
      <c r="BC18" s="813">
        <v>22411</v>
      </c>
      <c r="BD18" s="813">
        <v>22303</v>
      </c>
      <c r="BE18" s="813">
        <v>21076</v>
      </c>
      <c r="BF18" s="808">
        <v>87479</v>
      </c>
      <c r="BG18" s="790"/>
      <c r="BH18" s="810">
        <v>20226</v>
      </c>
      <c r="BI18" s="813">
        <v>19485</v>
      </c>
      <c r="BJ18" s="813">
        <v>19136</v>
      </c>
      <c r="BK18" s="813">
        <v>20016</v>
      </c>
      <c r="BL18" s="808">
        <v>78863</v>
      </c>
      <c r="BM18" s="790"/>
      <c r="BN18" s="810">
        <v>21499</v>
      </c>
      <c r="BO18" s="813">
        <v>21810</v>
      </c>
      <c r="BP18" s="813">
        <v>20520</v>
      </c>
      <c r="BQ18" s="813">
        <v>20646</v>
      </c>
      <c r="BR18" s="808">
        <v>84475</v>
      </c>
      <c r="BS18" s="813"/>
      <c r="BT18" s="810">
        <v>24180</v>
      </c>
      <c r="BU18" s="813">
        <v>23116</v>
      </c>
      <c r="BV18" s="813">
        <v>24648</v>
      </c>
      <c r="BW18" s="813">
        <v>21615</v>
      </c>
      <c r="BX18" s="808">
        <v>93559</v>
      </c>
      <c r="BY18" s="814"/>
      <c r="BZ18" s="810">
        <v>23433</v>
      </c>
      <c r="CA18" s="813">
        <v>24960</v>
      </c>
      <c r="CB18" s="813">
        <v>24284</v>
      </c>
      <c r="CC18" s="813">
        <v>22963</v>
      </c>
      <c r="CD18" s="808">
        <v>95640</v>
      </c>
      <c r="CE18" s="814"/>
      <c r="CF18" s="810">
        <v>23467</v>
      </c>
      <c r="CG18" s="813">
        <v>24241</v>
      </c>
      <c r="CH18" s="813">
        <v>24660</v>
      </c>
      <c r="CI18" s="813">
        <v>24416</v>
      </c>
      <c r="CJ18" s="808">
        <v>96784</v>
      </c>
      <c r="CK18" s="814"/>
      <c r="CL18" s="810">
        <v>10165</v>
      </c>
      <c r="CM18" s="813">
        <v>26594</v>
      </c>
      <c r="CN18" s="813">
        <v>25060</v>
      </c>
      <c r="CO18" s="813">
        <v>22306</v>
      </c>
      <c r="CP18" s="808">
        <v>84125</v>
      </c>
    </row>
    <row r="19" spans="1:94" s="788" customFormat="1" x14ac:dyDescent="0.25">
      <c r="A19" s="100"/>
      <c r="B19" s="802" t="s">
        <v>5</v>
      </c>
      <c r="C19" s="785"/>
      <c r="D19" s="785"/>
      <c r="E19" s="816">
        <f>E17-E18</f>
        <v>46988.733999999997</v>
      </c>
      <c r="F19" s="817">
        <f>F17-F18</f>
        <v>33806.195999999996</v>
      </c>
      <c r="G19" s="785"/>
      <c r="H19" s="612">
        <v>10573.402999999998</v>
      </c>
      <c r="I19" s="560">
        <v>11366.464999999997</v>
      </c>
      <c r="J19" s="768">
        <v>15054.243</v>
      </c>
      <c r="K19" s="785"/>
      <c r="L19" s="612">
        <v>7021.0999999999985</v>
      </c>
      <c r="M19" s="560">
        <v>9182.0639999999985</v>
      </c>
      <c r="N19" s="560">
        <v>9453.0319999999992</v>
      </c>
      <c r="O19" s="560">
        <v>9994.6229999999996</v>
      </c>
      <c r="P19" s="564">
        <v>35650.818999999989</v>
      </c>
      <c r="Q19" s="785"/>
      <c r="R19" s="612">
        <v>11805</v>
      </c>
      <c r="S19" s="560">
        <v>12446</v>
      </c>
      <c r="T19" s="560">
        <v>13703</v>
      </c>
      <c r="U19" s="560">
        <v>8150</v>
      </c>
      <c r="V19" s="560">
        <v>46104</v>
      </c>
      <c r="W19" s="786"/>
      <c r="X19" s="574">
        <v>12041</v>
      </c>
      <c r="Y19" s="560">
        <v>12453</v>
      </c>
      <c r="Z19" s="560">
        <v>11897</v>
      </c>
      <c r="AA19" s="560">
        <v>13421.404000000002</v>
      </c>
      <c r="AB19" s="547">
        <v>49812.404000000002</v>
      </c>
      <c r="AC19" s="801"/>
      <c r="AD19" s="612">
        <v>9981</v>
      </c>
      <c r="AE19" s="560">
        <v>12275</v>
      </c>
      <c r="AF19" s="560">
        <v>12743</v>
      </c>
      <c r="AG19" s="459">
        <v>9385</v>
      </c>
      <c r="AH19" s="547">
        <v>44384</v>
      </c>
      <c r="AI19" s="785"/>
      <c r="AJ19" s="612">
        <v>9373</v>
      </c>
      <c r="AK19" s="560">
        <v>8562</v>
      </c>
      <c r="AL19" s="560">
        <v>10956</v>
      </c>
      <c r="AM19" s="560">
        <v>10572</v>
      </c>
      <c r="AN19" s="564">
        <v>39463</v>
      </c>
      <c r="AO19" s="785"/>
      <c r="AP19" s="646">
        <v>7914</v>
      </c>
      <c r="AQ19" s="560">
        <v>6149</v>
      </c>
      <c r="AR19" s="560">
        <v>4988</v>
      </c>
      <c r="AS19" s="560">
        <v>4478</v>
      </c>
      <c r="AT19" s="564">
        <v>23529</v>
      </c>
      <c r="AU19" s="785"/>
      <c r="AV19" s="612">
        <v>7239</v>
      </c>
      <c r="AW19" s="803">
        <v>7852</v>
      </c>
      <c r="AX19" s="803">
        <v>8334</v>
      </c>
      <c r="AY19" s="803">
        <v>7755</v>
      </c>
      <c r="AZ19" s="564">
        <v>31180</v>
      </c>
      <c r="BA19" s="785"/>
      <c r="BB19" s="612">
        <v>7710</v>
      </c>
      <c r="BC19" s="803">
        <v>8785</v>
      </c>
      <c r="BD19" s="803">
        <v>7588</v>
      </c>
      <c r="BE19" s="803">
        <v>6298</v>
      </c>
      <c r="BF19" s="564">
        <v>30381</v>
      </c>
      <c r="BG19" s="785"/>
      <c r="BH19" s="612">
        <v>6270</v>
      </c>
      <c r="BI19" s="803">
        <v>6951</v>
      </c>
      <c r="BJ19" s="803">
        <v>7353</v>
      </c>
      <c r="BK19" s="803">
        <v>6143</v>
      </c>
      <c r="BL19" s="564">
        <v>26717</v>
      </c>
      <c r="BM19" s="785"/>
      <c r="BN19" s="612">
        <v>5884</v>
      </c>
      <c r="BO19" s="803">
        <v>6686</v>
      </c>
      <c r="BP19" s="803">
        <v>6392</v>
      </c>
      <c r="BQ19" s="803">
        <v>4742</v>
      </c>
      <c r="BR19" s="564">
        <v>23704</v>
      </c>
      <c r="BS19" s="803"/>
      <c r="BT19" s="612">
        <v>7008</v>
      </c>
      <c r="BU19" s="803">
        <v>6244</v>
      </c>
      <c r="BV19" s="803">
        <v>7942</v>
      </c>
      <c r="BW19" s="803">
        <v>5241</v>
      </c>
      <c r="BX19" s="564">
        <v>26435</v>
      </c>
      <c r="BY19" s="804"/>
      <c r="BZ19" s="612">
        <v>7246</v>
      </c>
      <c r="CA19" s="803">
        <v>7807</v>
      </c>
      <c r="CB19" s="803">
        <v>7172</v>
      </c>
      <c r="CC19" s="803">
        <v>5340</v>
      </c>
      <c r="CD19" s="564">
        <v>27565</v>
      </c>
      <c r="CE19" s="804"/>
      <c r="CF19" s="612">
        <v>6906</v>
      </c>
      <c r="CG19" s="803">
        <v>8410</v>
      </c>
      <c r="CH19" s="803">
        <v>7721</v>
      </c>
      <c r="CI19" s="803">
        <v>6785</v>
      </c>
      <c r="CJ19" s="564">
        <v>29822</v>
      </c>
      <c r="CK19" s="804"/>
      <c r="CL19" s="612">
        <v>1132</v>
      </c>
      <c r="CM19" s="803">
        <v>5945</v>
      </c>
      <c r="CN19" s="803">
        <v>6891</v>
      </c>
      <c r="CO19" s="803">
        <v>6091</v>
      </c>
      <c r="CP19" s="564">
        <v>20059</v>
      </c>
    </row>
    <row r="20" spans="1:94" hidden="1" outlineLevel="1" x14ac:dyDescent="0.25">
      <c r="B20" s="502" t="s">
        <v>6</v>
      </c>
      <c r="C20" s="785"/>
      <c r="D20" s="785"/>
      <c r="E20" s="756">
        <f>SUM(H20:J20,O20)</f>
        <v>28855.96</v>
      </c>
      <c r="F20" s="731">
        <f>SUM(L20:N20,U20)</f>
        <v>37664.021999999997</v>
      </c>
      <c r="G20" s="785"/>
      <c r="H20" s="531">
        <v>7509.1680000000006</v>
      </c>
      <c r="I20" s="532">
        <v>7087.6030000000001</v>
      </c>
      <c r="J20" s="691">
        <v>8033.2569999999996</v>
      </c>
      <c r="K20" s="785"/>
      <c r="L20" s="531">
        <v>7183.3110000000006</v>
      </c>
      <c r="M20" s="533">
        <v>8253.143</v>
      </c>
      <c r="N20" s="533">
        <v>7473.5680000000002</v>
      </c>
      <c r="O20" s="533">
        <v>6225.9319999999998</v>
      </c>
      <c r="P20" s="534">
        <v>29135.953999999998</v>
      </c>
      <c r="Q20" s="785"/>
      <c r="R20" s="531">
        <v>6883</v>
      </c>
      <c r="S20" s="533">
        <v>6388</v>
      </c>
      <c r="T20" s="533">
        <v>7528</v>
      </c>
      <c r="U20" s="533">
        <v>14754</v>
      </c>
      <c r="V20" s="533">
        <v>35553</v>
      </c>
      <c r="W20" s="786"/>
      <c r="X20" s="531">
        <v>6252</v>
      </c>
      <c r="Y20" s="533">
        <v>6089</v>
      </c>
      <c r="Z20" s="533">
        <v>6409</v>
      </c>
      <c r="AA20" s="533">
        <v>6474.0060000000012</v>
      </c>
      <c r="AB20" s="539">
        <v>25224.006000000001</v>
      </c>
      <c r="AC20" s="801"/>
      <c r="AD20" s="604">
        <v>5622</v>
      </c>
      <c r="AE20" s="533">
        <v>6199</v>
      </c>
      <c r="AF20" s="533">
        <v>6531</v>
      </c>
      <c r="AG20" s="468">
        <v>6008</v>
      </c>
      <c r="AH20" s="539">
        <v>24360</v>
      </c>
      <c r="AI20" s="785"/>
      <c r="AJ20" s="604">
        <v>5442</v>
      </c>
      <c r="AK20" s="533">
        <v>5130</v>
      </c>
      <c r="AL20" s="533">
        <v>5409</v>
      </c>
      <c r="AM20" s="533">
        <v>6770</v>
      </c>
      <c r="AN20" s="534">
        <v>22751</v>
      </c>
      <c r="AO20" s="785"/>
      <c r="AP20" s="646">
        <v>5326</v>
      </c>
      <c r="AQ20" s="533">
        <v>3771</v>
      </c>
      <c r="AR20" s="533">
        <v>4547</v>
      </c>
      <c r="AS20" s="533">
        <v>4048</v>
      </c>
      <c r="AT20" s="534">
        <v>17692</v>
      </c>
      <c r="AU20" s="785"/>
      <c r="AV20" s="604">
        <v>4797</v>
      </c>
      <c r="AW20" s="782">
        <v>4690</v>
      </c>
      <c r="AX20" s="782">
        <v>4718</v>
      </c>
      <c r="AY20" s="782">
        <v>4844</v>
      </c>
      <c r="AZ20" s="534">
        <v>19049</v>
      </c>
      <c r="BA20" s="785"/>
      <c r="BB20" s="604">
        <v>4999</v>
      </c>
      <c r="BC20" s="782">
        <v>4857</v>
      </c>
      <c r="BD20" s="782">
        <v>4321</v>
      </c>
      <c r="BE20" s="782">
        <v>4859</v>
      </c>
      <c r="BF20" s="534">
        <v>19036</v>
      </c>
      <c r="BG20" s="785"/>
      <c r="BH20" s="604">
        <v>4797</v>
      </c>
      <c r="BI20" s="782">
        <v>4114</v>
      </c>
      <c r="BJ20" s="782">
        <v>4374</v>
      </c>
      <c r="BK20" s="782">
        <v>6298</v>
      </c>
      <c r="BL20" s="534">
        <v>19583</v>
      </c>
      <c r="BM20" s="785"/>
      <c r="BN20" s="604">
        <v>4252</v>
      </c>
      <c r="BO20" s="782">
        <v>3329</v>
      </c>
      <c r="BP20" s="782">
        <v>4536</v>
      </c>
      <c r="BQ20" s="782">
        <v>4485</v>
      </c>
      <c r="BR20" s="534">
        <v>16602</v>
      </c>
      <c r="BS20" s="782"/>
      <c r="BT20" s="604">
        <v>4248</v>
      </c>
      <c r="BU20" s="782">
        <v>3518</v>
      </c>
      <c r="BV20" s="782">
        <v>3879</v>
      </c>
      <c r="BW20" s="782">
        <v>3183</v>
      </c>
      <c r="BX20" s="534">
        <v>14828</v>
      </c>
      <c r="BY20" s="804"/>
      <c r="BZ20" s="604">
        <v>4823</v>
      </c>
      <c r="CA20" s="782">
        <v>4171</v>
      </c>
      <c r="CB20" s="782">
        <v>4017</v>
      </c>
      <c r="CC20" s="782">
        <v>3445</v>
      </c>
      <c r="CD20" s="534">
        <v>16456</v>
      </c>
      <c r="CE20" s="804"/>
      <c r="CF20" s="604">
        <v>4297</v>
      </c>
      <c r="CG20" s="782">
        <v>4161</v>
      </c>
      <c r="CH20" s="782">
        <v>4017</v>
      </c>
      <c r="CI20" s="782">
        <v>4345</v>
      </c>
      <c r="CJ20" s="534">
        <v>16820</v>
      </c>
      <c r="CK20" s="804"/>
      <c r="CL20" s="604">
        <v>5539</v>
      </c>
      <c r="CM20" s="782">
        <v>4073</v>
      </c>
      <c r="CN20" s="782">
        <v>3860</v>
      </c>
      <c r="CO20" s="782">
        <v>3815</v>
      </c>
      <c r="CP20" s="534">
        <v>17287</v>
      </c>
    </row>
    <row r="21" spans="1:94" hidden="1" outlineLevel="1" x14ac:dyDescent="0.25">
      <c r="B21" s="502" t="s">
        <v>7</v>
      </c>
      <c r="C21" s="785"/>
      <c r="D21" s="785"/>
      <c r="E21" s="756">
        <f>SUM(H21:J21,O21)</f>
        <v>500</v>
      </c>
      <c r="F21" s="731">
        <f>SUM(L21:N21,U21)</f>
        <v>500</v>
      </c>
      <c r="G21" s="785"/>
      <c r="H21" s="531">
        <v>125</v>
      </c>
      <c r="I21" s="532">
        <v>125</v>
      </c>
      <c r="J21" s="691">
        <v>125</v>
      </c>
      <c r="K21" s="785"/>
      <c r="L21" s="531">
        <v>125</v>
      </c>
      <c r="M21" s="533">
        <v>125.001</v>
      </c>
      <c r="N21" s="533">
        <v>124.999</v>
      </c>
      <c r="O21" s="533">
        <v>125</v>
      </c>
      <c r="P21" s="534">
        <v>500</v>
      </c>
      <c r="Q21" s="785"/>
      <c r="R21" s="531">
        <v>125</v>
      </c>
      <c r="S21" s="533">
        <v>125</v>
      </c>
      <c r="T21" s="533">
        <v>125</v>
      </c>
      <c r="U21" s="533">
        <v>125</v>
      </c>
      <c r="V21" s="533">
        <v>500</v>
      </c>
      <c r="W21" s="786"/>
      <c r="X21" s="531">
        <v>125</v>
      </c>
      <c r="Y21" s="533">
        <v>125</v>
      </c>
      <c r="Z21" s="533">
        <v>125</v>
      </c>
      <c r="AA21" s="533">
        <v>125</v>
      </c>
      <c r="AB21" s="539">
        <v>500</v>
      </c>
      <c r="AC21" s="801"/>
      <c r="AD21" s="604">
        <v>125</v>
      </c>
      <c r="AE21" s="533">
        <v>125</v>
      </c>
      <c r="AF21" s="533">
        <v>125</v>
      </c>
      <c r="AG21" s="468">
        <v>125</v>
      </c>
      <c r="AH21" s="539">
        <v>500</v>
      </c>
      <c r="AI21" s="785"/>
      <c r="AJ21" s="604">
        <v>125</v>
      </c>
      <c r="AK21" s="533">
        <v>125</v>
      </c>
      <c r="AL21" s="533">
        <v>125</v>
      </c>
      <c r="AM21" s="533">
        <v>125</v>
      </c>
      <c r="AN21" s="534">
        <v>500</v>
      </c>
      <c r="AO21" s="785"/>
      <c r="AP21" s="646">
        <v>125</v>
      </c>
      <c r="AQ21" s="533">
        <v>125</v>
      </c>
      <c r="AR21" s="533">
        <v>125</v>
      </c>
      <c r="AS21" s="533">
        <v>125</v>
      </c>
      <c r="AT21" s="534">
        <v>500</v>
      </c>
      <c r="AU21" s="785"/>
      <c r="AV21" s="604">
        <v>125</v>
      </c>
      <c r="AW21" s="782">
        <v>125</v>
      </c>
      <c r="AX21" s="782">
        <v>125</v>
      </c>
      <c r="AY21" s="782">
        <v>125</v>
      </c>
      <c r="AZ21" s="534">
        <v>500</v>
      </c>
      <c r="BA21" s="785"/>
      <c r="BB21" s="604">
        <v>125</v>
      </c>
      <c r="BC21" s="782">
        <v>125</v>
      </c>
      <c r="BD21" s="782">
        <v>125</v>
      </c>
      <c r="BE21" s="782">
        <v>125</v>
      </c>
      <c r="BF21" s="534">
        <v>500</v>
      </c>
      <c r="BG21" s="785"/>
      <c r="BH21" s="604">
        <v>125</v>
      </c>
      <c r="BI21" s="782">
        <v>125</v>
      </c>
      <c r="BJ21" s="782">
        <v>125</v>
      </c>
      <c r="BK21" s="782">
        <v>125</v>
      </c>
      <c r="BL21" s="534">
        <v>500</v>
      </c>
      <c r="BM21" s="785"/>
      <c r="BN21" s="604">
        <v>125</v>
      </c>
      <c r="BO21" s="782">
        <v>125</v>
      </c>
      <c r="BP21" s="782">
        <v>125</v>
      </c>
      <c r="BQ21" s="782">
        <v>125</v>
      </c>
      <c r="BR21" s="534">
        <v>500</v>
      </c>
      <c r="BS21" s="782"/>
      <c r="BT21" s="604">
        <v>125</v>
      </c>
      <c r="BU21" s="782">
        <v>125</v>
      </c>
      <c r="BV21" s="782">
        <v>125</v>
      </c>
      <c r="BW21" s="782">
        <v>125</v>
      </c>
      <c r="BX21" s="534">
        <v>500</v>
      </c>
      <c r="BY21" s="804"/>
      <c r="BZ21" s="604">
        <v>125</v>
      </c>
      <c r="CA21" s="782">
        <v>125</v>
      </c>
      <c r="CB21" s="782">
        <v>125</v>
      </c>
      <c r="CC21" s="782">
        <v>125</v>
      </c>
      <c r="CD21" s="534">
        <v>500</v>
      </c>
      <c r="CE21" s="804"/>
      <c r="CF21" s="604">
        <v>125</v>
      </c>
      <c r="CG21" s="782">
        <v>125</v>
      </c>
      <c r="CH21" s="782">
        <v>125</v>
      </c>
      <c r="CI21" s="782">
        <v>125</v>
      </c>
      <c r="CJ21" s="534">
        <v>500</v>
      </c>
      <c r="CK21" s="804"/>
      <c r="CL21" s="604">
        <v>0</v>
      </c>
      <c r="CM21" s="782">
        <v>125</v>
      </c>
      <c r="CN21" s="782">
        <v>125</v>
      </c>
      <c r="CO21" s="782">
        <v>125</v>
      </c>
      <c r="CP21" s="534">
        <v>375</v>
      </c>
    </row>
    <row r="22" spans="1:94" hidden="1" outlineLevel="1" x14ac:dyDescent="0.25">
      <c r="B22" s="502" t="s">
        <v>8</v>
      </c>
      <c r="C22" s="785"/>
      <c r="D22" s="785"/>
      <c r="E22" s="756">
        <f>SUM(H22:J22,O22)</f>
        <v>2375.806</v>
      </c>
      <c r="F22" s="731">
        <f>SUM(L22:N22,U22)</f>
        <v>2499.395</v>
      </c>
      <c r="G22" s="785"/>
      <c r="H22" s="531">
        <v>607.702</v>
      </c>
      <c r="I22" s="532">
        <v>571.65300000000002</v>
      </c>
      <c r="J22" s="691">
        <v>571.65300000000002</v>
      </c>
      <c r="K22" s="785"/>
      <c r="L22" s="531">
        <v>624.79899999999998</v>
      </c>
      <c r="M22" s="533">
        <v>624.798</v>
      </c>
      <c r="N22" s="533">
        <v>624.798</v>
      </c>
      <c r="O22" s="533">
        <v>624.798</v>
      </c>
      <c r="P22" s="534">
        <v>2499.1930000000002</v>
      </c>
      <c r="Q22" s="785"/>
      <c r="R22" s="531">
        <v>625</v>
      </c>
      <c r="S22" s="533">
        <v>625</v>
      </c>
      <c r="T22" s="533">
        <v>625</v>
      </c>
      <c r="U22" s="533">
        <v>625</v>
      </c>
      <c r="V22" s="533">
        <v>2500</v>
      </c>
      <c r="W22" s="786"/>
      <c r="X22" s="531">
        <v>626</v>
      </c>
      <c r="Y22" s="533">
        <v>626</v>
      </c>
      <c r="Z22" s="533">
        <v>624</v>
      </c>
      <c r="AA22" s="533">
        <v>624.75500000000011</v>
      </c>
      <c r="AB22" s="819">
        <v>2500.7550000000001</v>
      </c>
      <c r="AC22" s="801"/>
      <c r="AD22" s="604">
        <v>946</v>
      </c>
      <c r="AE22" s="533">
        <v>626</v>
      </c>
      <c r="AF22" s="533">
        <v>626</v>
      </c>
      <c r="AG22" s="520">
        <v>626</v>
      </c>
      <c r="AH22" s="819">
        <v>2824</v>
      </c>
      <c r="AI22" s="785"/>
      <c r="AJ22" s="604">
        <v>810</v>
      </c>
      <c r="AK22" s="533">
        <v>810</v>
      </c>
      <c r="AL22" s="533">
        <v>811</v>
      </c>
      <c r="AM22" s="533">
        <v>1793</v>
      </c>
      <c r="AN22" s="534">
        <v>4224</v>
      </c>
      <c r="AO22" s="785"/>
      <c r="AP22" s="646">
        <v>810</v>
      </c>
      <c r="AQ22" s="533">
        <v>810</v>
      </c>
      <c r="AR22" s="533">
        <v>811</v>
      </c>
      <c r="AS22" s="533">
        <v>810</v>
      </c>
      <c r="AT22" s="534">
        <v>3241</v>
      </c>
      <c r="AU22" s="785"/>
      <c r="AV22" s="604">
        <v>840</v>
      </c>
      <c r="AW22" s="782">
        <v>810</v>
      </c>
      <c r="AX22" s="782">
        <v>810</v>
      </c>
      <c r="AY22" s="782">
        <v>810</v>
      </c>
      <c r="AZ22" s="534">
        <v>3270</v>
      </c>
      <c r="BA22" s="785"/>
      <c r="BB22" s="604">
        <v>861</v>
      </c>
      <c r="BC22" s="782">
        <v>858</v>
      </c>
      <c r="BD22" s="782">
        <v>855</v>
      </c>
      <c r="BE22" s="782">
        <v>855</v>
      </c>
      <c r="BF22" s="534">
        <v>3429</v>
      </c>
      <c r="BG22" s="785"/>
      <c r="BH22" s="604">
        <v>881</v>
      </c>
      <c r="BI22" s="782">
        <v>866</v>
      </c>
      <c r="BJ22" s="782">
        <v>854</v>
      </c>
      <c r="BK22" s="782">
        <v>862</v>
      </c>
      <c r="BL22" s="534">
        <v>3463</v>
      </c>
      <c r="BM22" s="785"/>
      <c r="BN22" s="604">
        <v>881</v>
      </c>
      <c r="BO22" s="782">
        <v>881</v>
      </c>
      <c r="BP22" s="782">
        <v>880</v>
      </c>
      <c r="BQ22" s="782">
        <v>881</v>
      </c>
      <c r="BR22" s="534">
        <v>3523</v>
      </c>
      <c r="BS22" s="782"/>
      <c r="BT22" s="604">
        <v>881</v>
      </c>
      <c r="BU22" s="782">
        <v>881</v>
      </c>
      <c r="BV22" s="782">
        <v>880</v>
      </c>
      <c r="BW22" s="782">
        <v>881</v>
      </c>
      <c r="BX22" s="534">
        <v>3523</v>
      </c>
      <c r="BY22" s="804"/>
      <c r="BZ22" s="604">
        <v>875</v>
      </c>
      <c r="CA22" s="782">
        <v>874</v>
      </c>
      <c r="CB22" s="782">
        <v>884</v>
      </c>
      <c r="CC22" s="782">
        <v>881</v>
      </c>
      <c r="CD22" s="534">
        <v>3514</v>
      </c>
      <c r="CE22" s="804"/>
      <c r="CF22" s="604">
        <v>875</v>
      </c>
      <c r="CG22" s="782">
        <v>964</v>
      </c>
      <c r="CH22" s="782">
        <v>875</v>
      </c>
      <c r="CI22" s="782">
        <v>874</v>
      </c>
      <c r="CJ22" s="534">
        <v>3588</v>
      </c>
      <c r="CK22" s="804"/>
      <c r="CL22" s="604">
        <v>274</v>
      </c>
      <c r="CM22" s="782">
        <v>892</v>
      </c>
      <c r="CN22" s="782">
        <v>875</v>
      </c>
      <c r="CO22" s="782">
        <v>874</v>
      </c>
      <c r="CP22" s="534">
        <v>2915</v>
      </c>
    </row>
    <row r="23" spans="1:94" s="798" customFormat="1" ht="15" hidden="1" customHeight="1" outlineLevel="1" x14ac:dyDescent="0.4">
      <c r="A23"/>
      <c r="B23" s="502" t="s">
        <v>9</v>
      </c>
      <c r="C23" s="785"/>
      <c r="D23" s="785"/>
      <c r="E23" s="820">
        <f>SUM(H23:J23,O23)</f>
        <v>0</v>
      </c>
      <c r="F23" s="732">
        <f>SUM(L23:N23,U23)</f>
        <v>0</v>
      </c>
      <c r="G23" s="785"/>
      <c r="H23" s="580">
        <v>0</v>
      </c>
      <c r="I23" s="823">
        <v>0</v>
      </c>
      <c r="J23" s="696">
        <v>0</v>
      </c>
      <c r="K23" s="785"/>
      <c r="L23" s="580">
        <v>0</v>
      </c>
      <c r="M23" s="625">
        <v>0</v>
      </c>
      <c r="N23" s="625">
        <v>0</v>
      </c>
      <c r="O23" s="625">
        <v>0</v>
      </c>
      <c r="P23" s="627">
        <v>0</v>
      </c>
      <c r="Q23" s="785"/>
      <c r="R23" s="580">
        <v>0</v>
      </c>
      <c r="S23" s="625">
        <v>0</v>
      </c>
      <c r="T23" s="625">
        <v>0</v>
      </c>
      <c r="U23" s="625">
        <v>0</v>
      </c>
      <c r="V23" s="627">
        <v>0</v>
      </c>
      <c r="W23" s="786"/>
      <c r="X23" s="580">
        <v>0</v>
      </c>
      <c r="Y23" s="625">
        <v>0</v>
      </c>
      <c r="Z23" s="625">
        <v>0</v>
      </c>
      <c r="AA23" s="625">
        <v>0</v>
      </c>
      <c r="AB23" s="627">
        <v>0</v>
      </c>
      <c r="AC23" s="801"/>
      <c r="AD23" s="580">
        <v>0</v>
      </c>
      <c r="AE23" s="625">
        <v>0</v>
      </c>
      <c r="AF23" s="625">
        <v>0</v>
      </c>
      <c r="AG23" s="625">
        <v>0</v>
      </c>
      <c r="AH23" s="627">
        <v>0</v>
      </c>
      <c r="AI23" s="785"/>
      <c r="AJ23" s="821">
        <v>0</v>
      </c>
      <c r="AK23" s="537">
        <v>0</v>
      </c>
      <c r="AL23" s="537">
        <v>0</v>
      </c>
      <c r="AM23" s="537">
        <v>0</v>
      </c>
      <c r="AN23" s="538">
        <v>0</v>
      </c>
      <c r="AO23" s="785"/>
      <c r="AP23" s="646">
        <v>0</v>
      </c>
      <c r="AQ23" s="537">
        <v>0</v>
      </c>
      <c r="AR23" s="537">
        <v>0</v>
      </c>
      <c r="AS23" s="537">
        <v>0</v>
      </c>
      <c r="AT23" s="538">
        <v>0</v>
      </c>
      <c r="AU23" s="785"/>
      <c r="AV23" s="821">
        <v>0</v>
      </c>
      <c r="AW23" s="822">
        <v>0</v>
      </c>
      <c r="AX23" s="822">
        <v>0</v>
      </c>
      <c r="AY23" s="822">
        <v>0</v>
      </c>
      <c r="AZ23" s="538">
        <v>0</v>
      </c>
      <c r="BA23" s="785"/>
      <c r="BB23" s="821">
        <v>0</v>
      </c>
      <c r="BC23" s="822">
        <v>0</v>
      </c>
      <c r="BD23" s="822">
        <v>0</v>
      </c>
      <c r="BE23" s="822">
        <v>0</v>
      </c>
      <c r="BF23" s="538">
        <v>0</v>
      </c>
      <c r="BG23" s="785"/>
      <c r="BH23" s="821">
        <v>8864</v>
      </c>
      <c r="BI23" s="822">
        <v>0</v>
      </c>
      <c r="BJ23" s="822">
        <v>0</v>
      </c>
      <c r="BK23" s="822">
        <v>0</v>
      </c>
      <c r="BL23" s="538">
        <v>8864</v>
      </c>
      <c r="BM23" s="785"/>
      <c r="BN23" s="821">
        <v>0</v>
      </c>
      <c r="BO23" s="822">
        <v>0</v>
      </c>
      <c r="BP23" s="822">
        <v>0</v>
      </c>
      <c r="BQ23" s="822">
        <v>16000</v>
      </c>
      <c r="BR23" s="538">
        <v>16000</v>
      </c>
      <c r="BS23" s="822"/>
      <c r="BT23" s="821">
        <v>0</v>
      </c>
      <c r="BU23" s="822">
        <v>0</v>
      </c>
      <c r="BV23" s="822">
        <v>0</v>
      </c>
      <c r="BW23" s="822">
        <v>0</v>
      </c>
      <c r="BX23" s="538">
        <v>0</v>
      </c>
      <c r="BY23" s="814"/>
      <c r="BZ23" s="821">
        <v>0</v>
      </c>
      <c r="CA23" s="822">
        <v>0</v>
      </c>
      <c r="CB23" s="822">
        <v>0</v>
      </c>
      <c r="CC23" s="822">
        <v>0</v>
      </c>
      <c r="CD23" s="538">
        <v>0</v>
      </c>
      <c r="CE23" s="814"/>
      <c r="CF23" s="821">
        <v>0</v>
      </c>
      <c r="CG23" s="822">
        <v>0</v>
      </c>
      <c r="CH23" s="822">
        <v>0</v>
      </c>
      <c r="CI23" s="822">
        <v>0</v>
      </c>
      <c r="CJ23" s="538">
        <v>0</v>
      </c>
      <c r="CK23" s="814"/>
      <c r="CL23" s="821">
        <v>0</v>
      </c>
      <c r="CM23" s="822">
        <v>0</v>
      </c>
      <c r="CN23" s="822">
        <v>0</v>
      </c>
      <c r="CO23" s="822">
        <v>0</v>
      </c>
      <c r="CP23" s="538">
        <v>0</v>
      </c>
    </row>
    <row r="24" spans="1:94" s="788" customFormat="1" collapsed="1" x14ac:dyDescent="0.25">
      <c r="A24" s="100"/>
      <c r="B24" s="802" t="s">
        <v>10</v>
      </c>
      <c r="C24" s="785"/>
      <c r="D24" s="785"/>
      <c r="E24" s="816">
        <f>E19-SUM(E20:E23)</f>
        <v>15256.967999999997</v>
      </c>
      <c r="F24" s="817">
        <f>F19-SUM(F20:F23)</f>
        <v>-6857.2209999999977</v>
      </c>
      <c r="G24" s="785"/>
      <c r="H24" s="612">
        <v>2331.5329999999976</v>
      </c>
      <c r="I24" s="560">
        <v>3582.2089999999962</v>
      </c>
      <c r="J24" s="768">
        <v>6324.3329999999996</v>
      </c>
      <c r="K24" s="785"/>
      <c r="L24" s="612">
        <v>-912.01000000000204</v>
      </c>
      <c r="M24" s="560">
        <v>179.12199999999757</v>
      </c>
      <c r="N24" s="560">
        <v>1229.6669999999995</v>
      </c>
      <c r="O24" s="560">
        <v>3018.893</v>
      </c>
      <c r="P24" s="564">
        <v>3515.6719999999914</v>
      </c>
      <c r="Q24" s="785"/>
      <c r="R24" s="612">
        <v>4172</v>
      </c>
      <c r="S24" s="560">
        <v>5308</v>
      </c>
      <c r="T24" s="560">
        <v>5425</v>
      </c>
      <c r="U24" s="560">
        <v>-7354</v>
      </c>
      <c r="V24" s="560">
        <v>7551</v>
      </c>
      <c r="W24" s="786"/>
      <c r="X24" s="574">
        <v>5038</v>
      </c>
      <c r="Y24" s="560">
        <v>5613</v>
      </c>
      <c r="Z24" s="560">
        <v>4739</v>
      </c>
      <c r="AA24" s="560">
        <v>6196.643</v>
      </c>
      <c r="AB24" s="547">
        <v>21586.643</v>
      </c>
      <c r="AC24" s="801"/>
      <c r="AD24" s="612">
        <v>3288</v>
      </c>
      <c r="AE24" s="560">
        <v>5325</v>
      </c>
      <c r="AF24" s="560">
        <v>5461</v>
      </c>
      <c r="AG24" s="459">
        <v>2626</v>
      </c>
      <c r="AH24" s="547">
        <v>16700</v>
      </c>
      <c r="AI24" s="785"/>
      <c r="AJ24" s="612">
        <v>2996</v>
      </c>
      <c r="AK24" s="560">
        <v>2497</v>
      </c>
      <c r="AL24" s="560">
        <v>4611</v>
      </c>
      <c r="AM24" s="560">
        <v>1884</v>
      </c>
      <c r="AN24" s="564">
        <v>11988</v>
      </c>
      <c r="AO24" s="785"/>
      <c r="AP24" s="646">
        <v>1653</v>
      </c>
      <c r="AQ24" s="560">
        <v>1443</v>
      </c>
      <c r="AR24" s="560">
        <v>-495</v>
      </c>
      <c r="AS24" s="560">
        <v>-505</v>
      </c>
      <c r="AT24" s="564">
        <v>2096</v>
      </c>
      <c r="AU24" s="785"/>
      <c r="AV24" s="612">
        <v>1477</v>
      </c>
      <c r="AW24" s="803">
        <v>2227</v>
      </c>
      <c r="AX24" s="803">
        <v>2681</v>
      </c>
      <c r="AY24" s="803">
        <v>1976</v>
      </c>
      <c r="AZ24" s="564">
        <v>8361</v>
      </c>
      <c r="BA24" s="785"/>
      <c r="BB24" s="612">
        <v>1725</v>
      </c>
      <c r="BC24" s="803">
        <v>2945</v>
      </c>
      <c r="BD24" s="803">
        <v>2287</v>
      </c>
      <c r="BE24" s="803">
        <v>459</v>
      </c>
      <c r="BF24" s="564">
        <v>7416</v>
      </c>
      <c r="BG24" s="785"/>
      <c r="BH24" s="612">
        <v>-8397</v>
      </c>
      <c r="BI24" s="803">
        <v>1846</v>
      </c>
      <c r="BJ24" s="803">
        <v>2000</v>
      </c>
      <c r="BK24" s="803">
        <v>-1142</v>
      </c>
      <c r="BL24" s="564">
        <v>-5693</v>
      </c>
      <c r="BM24" s="785"/>
      <c r="BN24" s="612">
        <v>626</v>
      </c>
      <c r="BO24" s="803">
        <v>2351</v>
      </c>
      <c r="BP24" s="803">
        <v>851</v>
      </c>
      <c r="BQ24" s="803">
        <v>-16749</v>
      </c>
      <c r="BR24" s="564">
        <v>-12921</v>
      </c>
      <c r="BS24" s="803"/>
      <c r="BT24" s="612">
        <v>1754</v>
      </c>
      <c r="BU24" s="803">
        <v>1720</v>
      </c>
      <c r="BV24" s="803">
        <v>3058</v>
      </c>
      <c r="BW24" s="803">
        <v>1052</v>
      </c>
      <c r="BX24" s="564">
        <v>7584</v>
      </c>
      <c r="BY24" s="804"/>
      <c r="BZ24" s="612">
        <v>1423</v>
      </c>
      <c r="CA24" s="803">
        <v>2637</v>
      </c>
      <c r="CB24" s="803">
        <v>2146</v>
      </c>
      <c r="CC24" s="803">
        <v>889</v>
      </c>
      <c r="CD24" s="564">
        <v>7095</v>
      </c>
      <c r="CE24" s="804"/>
      <c r="CF24" s="612">
        <v>1609</v>
      </c>
      <c r="CG24" s="803">
        <v>3160</v>
      </c>
      <c r="CH24" s="803">
        <v>2704</v>
      </c>
      <c r="CI24" s="803">
        <v>1441</v>
      </c>
      <c r="CJ24" s="564">
        <v>8914</v>
      </c>
      <c r="CK24" s="804"/>
      <c r="CL24" s="612">
        <v>-4681</v>
      </c>
      <c r="CM24" s="803">
        <v>855</v>
      </c>
      <c r="CN24" s="803">
        <v>2031</v>
      </c>
      <c r="CO24" s="803">
        <v>1277</v>
      </c>
      <c r="CP24" s="564">
        <v>-518</v>
      </c>
    </row>
    <row r="25" spans="1:94" hidden="1" outlineLevel="1" x14ac:dyDescent="0.25">
      <c r="B25" s="502" t="s">
        <v>11</v>
      </c>
      <c r="C25" s="785"/>
      <c r="D25" s="785"/>
      <c r="E25" s="756">
        <f>SUM(H25:J25,O25)</f>
        <v>168.30700000000002</v>
      </c>
      <c r="F25" s="731">
        <f>SUM(L25:N25,U25)</f>
        <v>109.57499999999999</v>
      </c>
      <c r="G25" s="785"/>
      <c r="H25" s="531">
        <v>49.111999999999995</v>
      </c>
      <c r="I25" s="532">
        <v>61.920999999999999</v>
      </c>
      <c r="J25" s="691">
        <v>61.866</v>
      </c>
      <c r="K25" s="785"/>
      <c r="L25" s="531">
        <v>19.405999999999999</v>
      </c>
      <c r="M25" s="532">
        <v>44.274999999999999</v>
      </c>
      <c r="N25" s="532">
        <v>24.893999999999998</v>
      </c>
      <c r="O25" s="533">
        <v>-4.5919999999999934</v>
      </c>
      <c r="P25" s="534">
        <v>83.983000000000004</v>
      </c>
      <c r="Q25" s="785"/>
      <c r="R25" s="531">
        <v>60</v>
      </c>
      <c r="S25" s="532">
        <v>-52</v>
      </c>
      <c r="T25" s="532">
        <v>13</v>
      </c>
      <c r="U25" s="533">
        <v>21</v>
      </c>
      <c r="V25" s="533">
        <v>42</v>
      </c>
      <c r="W25" s="786"/>
      <c r="X25" s="531">
        <v>40</v>
      </c>
      <c r="Y25" s="533">
        <v>33</v>
      </c>
      <c r="Z25" s="533">
        <v>48</v>
      </c>
      <c r="AA25" s="533">
        <v>40.50200000000001</v>
      </c>
      <c r="AB25" s="539">
        <v>161.50200000000001</v>
      </c>
      <c r="AC25" s="801"/>
      <c r="AD25" s="604">
        <v>43</v>
      </c>
      <c r="AE25" s="533">
        <v>40</v>
      </c>
      <c r="AF25" s="533">
        <v>39</v>
      </c>
      <c r="AG25" s="468">
        <v>22</v>
      </c>
      <c r="AH25" s="539">
        <v>144</v>
      </c>
      <c r="AI25" s="785"/>
      <c r="AJ25" s="604">
        <v>40</v>
      </c>
      <c r="AK25" s="533">
        <v>40</v>
      </c>
      <c r="AL25" s="533">
        <v>-10</v>
      </c>
      <c r="AM25" s="533">
        <v>99</v>
      </c>
      <c r="AN25" s="534">
        <v>169</v>
      </c>
      <c r="AO25" s="785"/>
      <c r="AP25" s="646">
        <v>24</v>
      </c>
      <c r="AQ25" s="533">
        <v>24</v>
      </c>
      <c r="AR25" s="533">
        <v>28</v>
      </c>
      <c r="AS25" s="533">
        <v>27</v>
      </c>
      <c r="AT25" s="534">
        <v>103</v>
      </c>
      <c r="AU25" s="785"/>
      <c r="AV25" s="604">
        <v>19</v>
      </c>
      <c r="AW25" s="782">
        <v>23</v>
      </c>
      <c r="AX25" s="782">
        <v>20</v>
      </c>
      <c r="AY25" s="782">
        <v>25</v>
      </c>
      <c r="AZ25" s="534">
        <v>87</v>
      </c>
      <c r="BA25" s="785"/>
      <c r="BB25" s="604">
        <v>139</v>
      </c>
      <c r="BC25" s="782">
        <v>20</v>
      </c>
      <c r="BD25" s="782">
        <v>22</v>
      </c>
      <c r="BE25" s="782">
        <v>31</v>
      </c>
      <c r="BF25" s="534">
        <v>212</v>
      </c>
      <c r="BG25" s="785"/>
      <c r="BH25" s="604">
        <v>74</v>
      </c>
      <c r="BI25" s="782">
        <v>85</v>
      </c>
      <c r="BJ25" s="782">
        <v>108</v>
      </c>
      <c r="BK25" s="782">
        <v>121</v>
      </c>
      <c r="BL25" s="534">
        <v>388</v>
      </c>
      <c r="BM25" s="785"/>
      <c r="BN25" s="604">
        <v>88</v>
      </c>
      <c r="BO25" s="782">
        <v>86</v>
      </c>
      <c r="BP25" s="782">
        <v>85</v>
      </c>
      <c r="BQ25" s="782">
        <v>120</v>
      </c>
      <c r="BR25" s="534">
        <v>379</v>
      </c>
      <c r="BS25" s="782"/>
      <c r="BT25" s="604">
        <v>93</v>
      </c>
      <c r="BU25" s="782">
        <v>97</v>
      </c>
      <c r="BV25" s="782">
        <v>-108</v>
      </c>
      <c r="BW25" s="782">
        <v>102</v>
      </c>
      <c r="BX25" s="534">
        <v>184</v>
      </c>
      <c r="BY25" s="804"/>
      <c r="BZ25" s="604">
        <v>78</v>
      </c>
      <c r="CA25" s="782">
        <v>141</v>
      </c>
      <c r="CB25" s="782">
        <v>60</v>
      </c>
      <c r="CC25" s="782">
        <v>335</v>
      </c>
      <c r="CD25" s="534">
        <v>614</v>
      </c>
      <c r="CE25" s="804"/>
      <c r="CF25" s="604">
        <v>91</v>
      </c>
      <c r="CG25" s="782">
        <v>122</v>
      </c>
      <c r="CH25" s="782">
        <v>89</v>
      </c>
      <c r="CI25" s="782">
        <v>107</v>
      </c>
      <c r="CJ25" s="534">
        <v>409</v>
      </c>
      <c r="CK25" s="804"/>
      <c r="CL25" s="604">
        <v>32</v>
      </c>
      <c r="CM25" s="782">
        <v>104</v>
      </c>
      <c r="CN25" s="782">
        <v>68</v>
      </c>
      <c r="CO25" s="782">
        <v>110</v>
      </c>
      <c r="CP25" s="534">
        <v>314</v>
      </c>
    </row>
    <row r="26" spans="1:94" hidden="1" outlineLevel="1" x14ac:dyDescent="0.25">
      <c r="B26" s="502" t="s">
        <v>12</v>
      </c>
      <c r="C26" s="785"/>
      <c r="D26" s="785"/>
      <c r="E26" s="756">
        <f>SUM(H26:J26,O26)</f>
        <v>535.72900000000004</v>
      </c>
      <c r="F26" s="731">
        <f>SUM(L26:N26,U26)</f>
        <v>595.37400000000002</v>
      </c>
      <c r="G26" s="785"/>
      <c r="H26" s="531">
        <v>148.036</v>
      </c>
      <c r="I26" s="532">
        <v>139.65099999999998</v>
      </c>
      <c r="J26" s="691">
        <v>134.37100000000001</v>
      </c>
      <c r="K26" s="785"/>
      <c r="L26" s="531">
        <v>142.68</v>
      </c>
      <c r="M26" s="532">
        <v>152.941</v>
      </c>
      <c r="N26" s="532">
        <v>148.75299999999999</v>
      </c>
      <c r="O26" s="533">
        <v>113.67100000000002</v>
      </c>
      <c r="P26" s="534">
        <v>558.04500000000007</v>
      </c>
      <c r="Q26" s="785"/>
      <c r="R26" s="531">
        <v>-35</v>
      </c>
      <c r="S26" s="532">
        <v>115</v>
      </c>
      <c r="T26" s="532">
        <v>140</v>
      </c>
      <c r="U26" s="533">
        <v>151</v>
      </c>
      <c r="V26" s="533">
        <v>371</v>
      </c>
      <c r="W26" s="786"/>
      <c r="X26" s="531">
        <v>4</v>
      </c>
      <c r="Y26" s="533">
        <v>6</v>
      </c>
      <c r="Z26" s="533">
        <v>6</v>
      </c>
      <c r="AA26" s="533">
        <v>-11</v>
      </c>
      <c r="AB26" s="539">
        <v>5</v>
      </c>
      <c r="AC26" s="801"/>
      <c r="AD26" s="604">
        <v>6</v>
      </c>
      <c r="AE26" s="533">
        <v>6</v>
      </c>
      <c r="AF26" s="533">
        <v>8</v>
      </c>
      <c r="AG26" s="468">
        <v>6</v>
      </c>
      <c r="AH26" s="539">
        <v>26</v>
      </c>
      <c r="AI26" s="785"/>
      <c r="AJ26" s="604">
        <v>0</v>
      </c>
      <c r="AK26" s="533">
        <v>0</v>
      </c>
      <c r="AL26" s="533">
        <v>5</v>
      </c>
      <c r="AM26" s="533">
        <v>1</v>
      </c>
      <c r="AN26" s="534">
        <v>6</v>
      </c>
      <c r="AO26" s="785"/>
      <c r="AP26" s="646">
        <v>0</v>
      </c>
      <c r="AQ26" s="533">
        <v>0</v>
      </c>
      <c r="AR26" s="533">
        <v>0</v>
      </c>
      <c r="AS26" s="533">
        <v>0</v>
      </c>
      <c r="AT26" s="534">
        <v>0</v>
      </c>
      <c r="AU26" s="785"/>
      <c r="AV26" s="604">
        <v>0</v>
      </c>
      <c r="AW26" s="782">
        <v>-1</v>
      </c>
      <c r="AX26" s="782">
        <v>0</v>
      </c>
      <c r="AY26" s="782">
        <v>0</v>
      </c>
      <c r="AZ26" s="534">
        <v>-1</v>
      </c>
      <c r="BA26" s="785"/>
      <c r="BB26" s="604">
        <v>0</v>
      </c>
      <c r="BC26" s="782">
        <v>0</v>
      </c>
      <c r="BD26" s="782">
        <v>0</v>
      </c>
      <c r="BE26" s="782">
        <v>0</v>
      </c>
      <c r="BF26" s="534">
        <v>0</v>
      </c>
      <c r="BG26" s="785"/>
      <c r="BH26" s="604">
        <v>0</v>
      </c>
      <c r="BI26" s="782">
        <v>0</v>
      </c>
      <c r="BJ26" s="782">
        <v>0</v>
      </c>
      <c r="BK26" s="782">
        <v>0</v>
      </c>
      <c r="BL26" s="534">
        <v>0</v>
      </c>
      <c r="BM26" s="785"/>
      <c r="BN26" s="604">
        <v>-1</v>
      </c>
      <c r="BO26" s="782">
        <v>0</v>
      </c>
      <c r="BP26" s="782">
        <v>-1</v>
      </c>
      <c r="BQ26" s="782">
        <v>2</v>
      </c>
      <c r="BR26" s="534">
        <v>0</v>
      </c>
      <c r="BS26" s="782"/>
      <c r="BT26" s="604">
        <v>1</v>
      </c>
      <c r="BU26" s="782">
        <v>-2</v>
      </c>
      <c r="BV26" s="782">
        <v>6</v>
      </c>
      <c r="BW26" s="782">
        <v>8</v>
      </c>
      <c r="BX26" s="534">
        <v>13</v>
      </c>
      <c r="BY26" s="804"/>
      <c r="BZ26" s="604">
        <v>-1</v>
      </c>
      <c r="CA26" s="782">
        <v>-1</v>
      </c>
      <c r="CB26" s="782">
        <v>-1</v>
      </c>
      <c r="CC26" s="782">
        <v>1</v>
      </c>
      <c r="CD26" s="534">
        <v>-2</v>
      </c>
      <c r="CE26" s="804"/>
      <c r="CF26" s="604">
        <v>5</v>
      </c>
      <c r="CG26" s="782">
        <v>1</v>
      </c>
      <c r="CH26" s="782">
        <v>5</v>
      </c>
      <c r="CI26" s="782">
        <v>11</v>
      </c>
      <c r="CJ26" s="534">
        <v>22</v>
      </c>
      <c r="CK26" s="804"/>
      <c r="CL26" s="604">
        <v>-1</v>
      </c>
      <c r="CM26" s="782">
        <v>-3</v>
      </c>
      <c r="CN26" s="782">
        <v>0</v>
      </c>
      <c r="CO26" s="782">
        <v>2</v>
      </c>
      <c r="CP26" s="534">
        <v>-2</v>
      </c>
    </row>
    <row r="27" spans="1:94" hidden="1" outlineLevel="1" x14ac:dyDescent="0.25">
      <c r="B27" s="502" t="s">
        <v>13</v>
      </c>
      <c r="C27" s="785"/>
      <c r="D27" s="785"/>
      <c r="E27" s="756">
        <f>SUM(H27:J27,O27)</f>
        <v>8537.853000000001</v>
      </c>
      <c r="F27" s="731">
        <f>SUM(L27:N27,U27)</f>
        <v>7994.4930000000004</v>
      </c>
      <c r="G27" s="785"/>
      <c r="H27" s="531">
        <v>2116.9749999999999</v>
      </c>
      <c r="I27" s="532">
        <v>2136.8850000000002</v>
      </c>
      <c r="J27" s="691">
        <v>2127.8649999999998</v>
      </c>
      <c r="K27" s="785"/>
      <c r="L27" s="531">
        <v>1915.4590000000001</v>
      </c>
      <c r="M27" s="532">
        <v>2118.2289999999998</v>
      </c>
      <c r="N27" s="532">
        <v>2152.8049999999998</v>
      </c>
      <c r="O27" s="533">
        <v>2156.1280000000002</v>
      </c>
      <c r="P27" s="534">
        <v>8342.6209999999992</v>
      </c>
      <c r="Q27" s="785"/>
      <c r="R27" s="531">
        <v>1700</v>
      </c>
      <c r="S27" s="532">
        <v>1797</v>
      </c>
      <c r="T27" s="532">
        <v>1816</v>
      </c>
      <c r="U27" s="533">
        <v>1808</v>
      </c>
      <c r="V27" s="533">
        <v>7121</v>
      </c>
      <c r="W27" s="786"/>
      <c r="X27" s="531">
        <v>1649</v>
      </c>
      <c r="Y27" s="533">
        <v>1723</v>
      </c>
      <c r="Z27" s="533">
        <v>1706</v>
      </c>
      <c r="AA27" s="533">
        <v>1727.7420000000002</v>
      </c>
      <c r="AB27" s="539">
        <v>6805.7420000000002</v>
      </c>
      <c r="AC27" s="801"/>
      <c r="AD27" s="604">
        <v>1267</v>
      </c>
      <c r="AE27" s="533">
        <v>1278</v>
      </c>
      <c r="AF27" s="533">
        <v>1402</v>
      </c>
      <c r="AG27" s="468">
        <v>1571</v>
      </c>
      <c r="AH27" s="539">
        <v>5518</v>
      </c>
      <c r="AI27" s="785"/>
      <c r="AJ27" s="604">
        <v>1462</v>
      </c>
      <c r="AK27" s="533">
        <v>1353</v>
      </c>
      <c r="AL27" s="533">
        <v>1313</v>
      </c>
      <c r="AM27" s="533">
        <v>1327</v>
      </c>
      <c r="AN27" s="534">
        <v>5455</v>
      </c>
      <c r="AO27" s="785"/>
      <c r="AP27" s="646">
        <v>1467</v>
      </c>
      <c r="AQ27" s="533">
        <v>1415</v>
      </c>
      <c r="AR27" s="533">
        <v>1418</v>
      </c>
      <c r="AS27" s="533">
        <v>1430</v>
      </c>
      <c r="AT27" s="534">
        <v>5730</v>
      </c>
      <c r="AU27" s="785"/>
      <c r="AV27" s="604">
        <v>1584</v>
      </c>
      <c r="AW27" s="782">
        <v>1614</v>
      </c>
      <c r="AX27" s="782">
        <v>1579</v>
      </c>
      <c r="AY27" s="782">
        <v>1518</v>
      </c>
      <c r="AZ27" s="534">
        <v>6295</v>
      </c>
      <c r="BA27" s="785"/>
      <c r="BB27" s="604">
        <v>1630</v>
      </c>
      <c r="BC27" s="782">
        <v>1515</v>
      </c>
      <c r="BD27" s="782">
        <v>1515</v>
      </c>
      <c r="BE27" s="782">
        <v>1553</v>
      </c>
      <c r="BF27" s="534">
        <v>6213</v>
      </c>
      <c r="BG27" s="785"/>
      <c r="BH27" s="604">
        <v>1711</v>
      </c>
      <c r="BI27" s="782">
        <v>1715</v>
      </c>
      <c r="BJ27" s="782">
        <v>1768</v>
      </c>
      <c r="BK27" s="782">
        <v>1802</v>
      </c>
      <c r="BL27" s="534">
        <v>6996</v>
      </c>
      <c r="BM27" s="785"/>
      <c r="BN27" s="604">
        <v>1687</v>
      </c>
      <c r="BO27" s="782">
        <v>1682</v>
      </c>
      <c r="BP27" s="782">
        <v>1677</v>
      </c>
      <c r="BQ27" s="782">
        <v>1675</v>
      </c>
      <c r="BR27" s="534">
        <v>6721</v>
      </c>
      <c r="BS27" s="782"/>
      <c r="BT27" s="604">
        <v>1740</v>
      </c>
      <c r="BU27" s="782">
        <v>1747</v>
      </c>
      <c r="BV27" s="782">
        <v>1763</v>
      </c>
      <c r="BW27" s="782">
        <v>1746</v>
      </c>
      <c r="BX27" s="534">
        <v>6996</v>
      </c>
      <c r="BY27" s="804"/>
      <c r="BZ27" s="604">
        <v>1796</v>
      </c>
      <c r="CA27" s="782">
        <v>1819</v>
      </c>
      <c r="CB27" s="782">
        <v>1820</v>
      </c>
      <c r="CC27" s="782">
        <v>1784</v>
      </c>
      <c r="CD27" s="534">
        <v>7219</v>
      </c>
      <c r="CE27" s="804"/>
      <c r="CF27" s="604">
        <v>1834</v>
      </c>
      <c r="CG27" s="782">
        <v>1890</v>
      </c>
      <c r="CH27" s="782">
        <v>1872</v>
      </c>
      <c r="CI27" s="782">
        <v>1836</v>
      </c>
      <c r="CJ27" s="534">
        <v>7432</v>
      </c>
      <c r="CK27" s="804"/>
      <c r="CL27" s="604">
        <v>578</v>
      </c>
      <c r="CM27" s="782">
        <v>1903</v>
      </c>
      <c r="CN27" s="782">
        <v>1908</v>
      </c>
      <c r="CO27" s="782">
        <v>1883</v>
      </c>
      <c r="CP27" s="534">
        <v>6272</v>
      </c>
    </row>
    <row r="28" spans="1:94" ht="17.25" hidden="1" outlineLevel="1" x14ac:dyDescent="0.4">
      <c r="B28" s="502" t="s">
        <v>14</v>
      </c>
      <c r="C28" s="785"/>
      <c r="D28" s="785"/>
      <c r="E28" s="820">
        <f>SUM(H28:J28,O28)</f>
        <v>3489.85</v>
      </c>
      <c r="F28" s="732">
        <f>SUM(L28:N28,U28)</f>
        <v>976.27999999999884</v>
      </c>
      <c r="G28" s="785"/>
      <c r="H28" s="580">
        <v>12.054</v>
      </c>
      <c r="I28" s="823">
        <v>695.70399999999995</v>
      </c>
      <c r="J28" s="696">
        <v>2239.7640000000001</v>
      </c>
      <c r="K28" s="785"/>
      <c r="L28" s="580">
        <v>-1383.431</v>
      </c>
      <c r="M28" s="823">
        <v>11198.822</v>
      </c>
      <c r="N28" s="823">
        <v>-8643.1110000000008</v>
      </c>
      <c r="O28" s="625">
        <v>542.32799999999997</v>
      </c>
      <c r="P28" s="627">
        <v>1714.6079999999999</v>
      </c>
      <c r="Q28" s="785"/>
      <c r="R28" s="580">
        <v>796</v>
      </c>
      <c r="S28" s="823">
        <v>1190</v>
      </c>
      <c r="T28" s="823">
        <v>1196</v>
      </c>
      <c r="U28" s="625">
        <v>-196</v>
      </c>
      <c r="V28" s="625">
        <v>2986</v>
      </c>
      <c r="W28" s="786"/>
      <c r="X28" s="580">
        <v>1040</v>
      </c>
      <c r="Y28" s="625">
        <v>1348</v>
      </c>
      <c r="Z28" s="625">
        <v>876</v>
      </c>
      <c r="AA28" s="625">
        <v>921.33799999999974</v>
      </c>
      <c r="AB28" s="603">
        <v>4185.3379999999997</v>
      </c>
      <c r="AC28" s="801"/>
      <c r="AD28" s="629">
        <v>1012</v>
      </c>
      <c r="AE28" s="625">
        <v>1219</v>
      </c>
      <c r="AF28" s="625">
        <v>537</v>
      </c>
      <c r="AG28" s="523">
        <v>561</v>
      </c>
      <c r="AH28" s="603">
        <v>3329</v>
      </c>
      <c r="AI28" s="785"/>
      <c r="AJ28" s="629">
        <v>536</v>
      </c>
      <c r="AK28" s="625">
        <v>468</v>
      </c>
      <c r="AL28" s="625">
        <v>1058</v>
      </c>
      <c r="AM28" s="625">
        <v>-717</v>
      </c>
      <c r="AN28" s="627">
        <v>1345</v>
      </c>
      <c r="AO28" s="785"/>
      <c r="AP28" s="646">
        <v>-454</v>
      </c>
      <c r="AQ28" s="625">
        <v>-852</v>
      </c>
      <c r="AR28" s="625">
        <v>1250</v>
      </c>
      <c r="AS28" s="625">
        <v>-142</v>
      </c>
      <c r="AT28" s="627">
        <v>-198</v>
      </c>
      <c r="AU28" s="785"/>
      <c r="AV28" s="629">
        <v>-263</v>
      </c>
      <c r="AW28" s="824">
        <v>717</v>
      </c>
      <c r="AX28" s="824">
        <v>1225</v>
      </c>
      <c r="AY28" s="824">
        <v>-399</v>
      </c>
      <c r="AZ28" s="627">
        <v>1280</v>
      </c>
      <c r="BA28" s="785"/>
      <c r="BB28" s="629">
        <v>-135</v>
      </c>
      <c r="BC28" s="824">
        <v>2481</v>
      </c>
      <c r="BD28" s="824">
        <v>100</v>
      </c>
      <c r="BE28" s="824">
        <v>-715</v>
      </c>
      <c r="BF28" s="627">
        <v>1731</v>
      </c>
      <c r="BG28" s="785"/>
      <c r="BH28" s="629">
        <v>365</v>
      </c>
      <c r="BI28" s="824">
        <v>183</v>
      </c>
      <c r="BJ28" s="824">
        <v>-278</v>
      </c>
      <c r="BK28" s="824">
        <v>-2607</v>
      </c>
      <c r="BL28" s="627">
        <v>-2337</v>
      </c>
      <c r="BM28" s="785"/>
      <c r="BN28" s="629">
        <v>390</v>
      </c>
      <c r="BO28" s="824">
        <v>-697</v>
      </c>
      <c r="BP28" s="824">
        <v>2793</v>
      </c>
      <c r="BQ28" s="824">
        <v>275</v>
      </c>
      <c r="BR28" s="627">
        <v>2761</v>
      </c>
      <c r="BS28" s="824"/>
      <c r="BT28" s="629">
        <v>-6</v>
      </c>
      <c r="BU28" s="824">
        <v>-131</v>
      </c>
      <c r="BV28" s="824">
        <v>-197</v>
      </c>
      <c r="BW28" s="824">
        <v>-78</v>
      </c>
      <c r="BX28" s="627">
        <v>-412</v>
      </c>
      <c r="BY28" s="804"/>
      <c r="BZ28" s="629">
        <v>197</v>
      </c>
      <c r="CA28" s="824">
        <v>-412</v>
      </c>
      <c r="CB28" s="824">
        <v>1379</v>
      </c>
      <c r="CC28" s="824">
        <v>-2129</v>
      </c>
      <c r="CD28" s="627">
        <v>-965</v>
      </c>
      <c r="CE28" s="804"/>
      <c r="CF28" s="629">
        <v>132</v>
      </c>
      <c r="CG28" s="824">
        <v>-329</v>
      </c>
      <c r="CH28" s="824">
        <v>61</v>
      </c>
      <c r="CI28" s="824">
        <v>-399</v>
      </c>
      <c r="CJ28" s="627">
        <v>-535</v>
      </c>
      <c r="CK28" s="804"/>
      <c r="CL28" s="629">
        <v>-646</v>
      </c>
      <c r="CM28" s="824">
        <v>-452</v>
      </c>
      <c r="CN28" s="824">
        <v>-681</v>
      </c>
      <c r="CO28" s="824">
        <v>-167</v>
      </c>
      <c r="CP28" s="627">
        <v>-1946</v>
      </c>
    </row>
    <row r="29" spans="1:94" s="788" customFormat="1" collapsed="1" x14ac:dyDescent="0.25">
      <c r="A29" s="100"/>
      <c r="B29" s="802" t="s">
        <v>17</v>
      </c>
      <c r="C29" s="785"/>
      <c r="D29" s="785"/>
      <c r="E29" s="764">
        <f>E24-SUM(E25:E28)</f>
        <v>2525.2289999999957</v>
      </c>
      <c r="F29" s="733">
        <f>F24-SUM(F25:F28)</f>
        <v>-16532.942999999999</v>
      </c>
      <c r="G29" s="785"/>
      <c r="H29" s="574">
        <v>5.3559999999974934</v>
      </c>
      <c r="I29" s="577">
        <v>548.04799999999614</v>
      </c>
      <c r="J29" s="693">
        <v>1760.4670000000001</v>
      </c>
      <c r="K29" s="785"/>
      <c r="L29" s="574">
        <v>-1606.1240000000021</v>
      </c>
      <c r="M29" s="577">
        <v>-13335.145000000002</v>
      </c>
      <c r="N29" s="577">
        <v>7546.3260000000009</v>
      </c>
      <c r="O29" s="577">
        <v>211.35799999999972</v>
      </c>
      <c r="P29" s="584">
        <v>-7183.5850000000082</v>
      </c>
      <c r="Q29" s="785"/>
      <c r="R29" s="574">
        <v>1651</v>
      </c>
      <c r="S29" s="577">
        <v>2258</v>
      </c>
      <c r="T29" s="577">
        <v>2260</v>
      </c>
      <c r="U29" s="577">
        <v>-9138</v>
      </c>
      <c r="V29" s="577">
        <v>-2969</v>
      </c>
      <c r="W29" s="786"/>
      <c r="X29" s="574">
        <v>2305</v>
      </c>
      <c r="Y29" s="560">
        <v>2503</v>
      </c>
      <c r="Z29" s="560">
        <v>2103</v>
      </c>
      <c r="AA29" s="560">
        <v>3523.1180000000004</v>
      </c>
      <c r="AB29" s="547">
        <v>10434.118</v>
      </c>
      <c r="AC29" s="801"/>
      <c r="AD29" s="612">
        <v>960</v>
      </c>
      <c r="AE29" s="560">
        <v>2782</v>
      </c>
      <c r="AF29" s="560">
        <v>3475</v>
      </c>
      <c r="AG29" s="459">
        <v>466</v>
      </c>
      <c r="AH29" s="547">
        <v>7683</v>
      </c>
      <c r="AI29" s="785"/>
      <c r="AJ29" s="612">
        <v>958</v>
      </c>
      <c r="AK29" s="560">
        <v>636</v>
      </c>
      <c r="AL29" s="560">
        <v>2245</v>
      </c>
      <c r="AM29" s="560">
        <v>1174</v>
      </c>
      <c r="AN29" s="564">
        <v>5013</v>
      </c>
      <c r="AO29" s="785"/>
      <c r="AP29" s="646">
        <v>616</v>
      </c>
      <c r="AQ29" s="560">
        <v>856</v>
      </c>
      <c r="AR29" s="560">
        <v>-3191</v>
      </c>
      <c r="AS29" s="560">
        <v>-1820</v>
      </c>
      <c r="AT29" s="564">
        <v>-3539</v>
      </c>
      <c r="AU29" s="785"/>
      <c r="AV29" s="612">
        <v>137</v>
      </c>
      <c r="AW29" s="803">
        <v>-126</v>
      </c>
      <c r="AX29" s="803">
        <v>-143</v>
      </c>
      <c r="AY29" s="803">
        <v>832</v>
      </c>
      <c r="AZ29" s="564">
        <v>700</v>
      </c>
      <c r="BA29" s="785"/>
      <c r="BB29" s="612">
        <v>91</v>
      </c>
      <c r="BC29" s="803">
        <v>-1071</v>
      </c>
      <c r="BD29" s="803">
        <v>650</v>
      </c>
      <c r="BE29" s="803">
        <v>-410</v>
      </c>
      <c r="BF29" s="564">
        <v>-740</v>
      </c>
      <c r="BG29" s="785"/>
      <c r="BH29" s="612">
        <v>-10547</v>
      </c>
      <c r="BI29" s="803">
        <v>-137</v>
      </c>
      <c r="BJ29" s="803">
        <v>402</v>
      </c>
      <c r="BK29" s="803">
        <v>-458</v>
      </c>
      <c r="BL29" s="564">
        <v>-10740</v>
      </c>
      <c r="BM29" s="785"/>
      <c r="BN29" s="612">
        <v>-1538</v>
      </c>
      <c r="BO29" s="803">
        <v>1280</v>
      </c>
      <c r="BP29" s="803">
        <v>-3703</v>
      </c>
      <c r="BQ29" s="803">
        <v>-18821</v>
      </c>
      <c r="BR29" s="564">
        <v>-22782</v>
      </c>
      <c r="BS29" s="803"/>
      <c r="BT29" s="612">
        <v>-74</v>
      </c>
      <c r="BU29" s="803">
        <v>9</v>
      </c>
      <c r="BV29" s="803">
        <v>1594</v>
      </c>
      <c r="BW29" s="803">
        <v>-726</v>
      </c>
      <c r="BX29" s="564">
        <v>803</v>
      </c>
      <c r="BY29" s="804"/>
      <c r="BZ29" s="612">
        <v>-647</v>
      </c>
      <c r="CA29" s="803">
        <v>1090</v>
      </c>
      <c r="CB29" s="803">
        <v>-1112</v>
      </c>
      <c r="CC29" s="803">
        <v>898</v>
      </c>
      <c r="CD29" s="564">
        <v>229</v>
      </c>
      <c r="CE29" s="804"/>
      <c r="CF29" s="612">
        <v>-453</v>
      </c>
      <c r="CG29" s="803">
        <v>1476</v>
      </c>
      <c r="CH29" s="803">
        <v>677</v>
      </c>
      <c r="CI29" s="803">
        <v>-114</v>
      </c>
      <c r="CJ29" s="564">
        <v>1586</v>
      </c>
      <c r="CK29" s="804"/>
      <c r="CL29" s="612">
        <v>-4644</v>
      </c>
      <c r="CM29" s="803">
        <v>-697</v>
      </c>
      <c r="CN29" s="803">
        <v>736</v>
      </c>
      <c r="CO29" s="803">
        <v>-551</v>
      </c>
      <c r="CP29" s="564">
        <v>-5156</v>
      </c>
    </row>
    <row r="30" spans="1:94" hidden="1" outlineLevel="1" x14ac:dyDescent="0.25">
      <c r="B30" s="789" t="s">
        <v>47</v>
      </c>
      <c r="C30" s="785"/>
      <c r="D30" s="785"/>
      <c r="E30" s="756"/>
      <c r="F30" s="731"/>
      <c r="G30" s="785"/>
      <c r="H30" s="531"/>
      <c r="I30" s="532"/>
      <c r="J30" s="691"/>
      <c r="K30" s="785"/>
      <c r="L30" s="531"/>
      <c r="M30" s="533"/>
      <c r="N30" s="533"/>
      <c r="O30" s="533"/>
      <c r="P30" s="534"/>
      <c r="Q30" s="785"/>
      <c r="R30" s="531"/>
      <c r="S30" s="533"/>
      <c r="T30" s="533"/>
      <c r="U30" s="533"/>
      <c r="V30" s="533"/>
      <c r="W30" s="786"/>
      <c r="X30" s="531"/>
      <c r="Y30" s="533"/>
      <c r="Z30" s="533">
        <v>0</v>
      </c>
      <c r="AA30" s="533">
        <v>0</v>
      </c>
      <c r="AB30" s="539"/>
      <c r="AC30" s="801"/>
      <c r="AD30" s="604"/>
      <c r="AE30" s="533">
        <v>0</v>
      </c>
      <c r="AF30" s="533">
        <v>0</v>
      </c>
      <c r="AG30" s="468">
        <v>0</v>
      </c>
      <c r="AH30" s="539">
        <v>0</v>
      </c>
      <c r="AI30" s="785"/>
      <c r="AJ30" s="604"/>
      <c r="AK30" s="533"/>
      <c r="AL30" s="533"/>
      <c r="AM30" s="533"/>
      <c r="AN30" s="534"/>
      <c r="AO30" s="785"/>
      <c r="AP30" s="646"/>
      <c r="AQ30" s="533"/>
      <c r="AR30" s="533"/>
      <c r="AS30" s="533"/>
      <c r="AT30" s="534"/>
      <c r="AU30" s="785"/>
      <c r="AV30" s="604"/>
      <c r="AW30" s="782"/>
      <c r="AX30" s="782"/>
      <c r="AY30" s="782"/>
      <c r="AZ30" s="534"/>
      <c r="BA30" s="785"/>
      <c r="BB30" s="604"/>
      <c r="BC30" s="782"/>
      <c r="BD30" s="782"/>
      <c r="BE30" s="782"/>
      <c r="BF30" s="534"/>
      <c r="BG30" s="785"/>
      <c r="BH30" s="604"/>
      <c r="BI30" s="782"/>
      <c r="BJ30" s="782"/>
      <c r="BK30" s="782"/>
      <c r="BL30" s="534"/>
      <c r="BM30" s="785"/>
      <c r="BN30" s="604"/>
      <c r="BO30" s="782"/>
      <c r="BP30" s="782"/>
      <c r="BQ30" s="782"/>
      <c r="BR30" s="534"/>
      <c r="BS30" s="782"/>
      <c r="BT30" s="604"/>
      <c r="BU30" s="782"/>
      <c r="BV30" s="782"/>
      <c r="BW30" s="782"/>
      <c r="BX30" s="534"/>
      <c r="BY30" s="804"/>
      <c r="BZ30" s="604"/>
      <c r="CB30" s="782"/>
      <c r="CC30" s="782"/>
      <c r="CD30" s="611"/>
      <c r="CE30" s="804"/>
      <c r="CF30" s="604"/>
      <c r="CH30" s="782"/>
      <c r="CI30" s="782"/>
      <c r="CJ30" s="611"/>
      <c r="CK30" s="804"/>
      <c r="CL30" s="604"/>
      <c r="CM30" s="782"/>
      <c r="CN30" s="782"/>
      <c r="CO30" s="782"/>
      <c r="CP30" s="611"/>
    </row>
    <row r="31" spans="1:94" hidden="1" outlineLevel="1" x14ac:dyDescent="0.25">
      <c r="B31" s="502" t="s">
        <v>14</v>
      </c>
      <c r="C31" s="785"/>
      <c r="D31" s="785"/>
      <c r="E31" s="756">
        <f>SUM(H31:J31,O31)</f>
        <v>3489.85</v>
      </c>
      <c r="F31" s="731">
        <f>SUM(L31:N31,U31)</f>
        <v>976.27999999999884</v>
      </c>
      <c r="G31" s="785"/>
      <c r="H31" s="531">
        <v>12.054</v>
      </c>
      <c r="I31" s="532">
        <v>695.70399999999995</v>
      </c>
      <c r="J31" s="691">
        <v>2239.7640000000001</v>
      </c>
      <c r="K31" s="785"/>
      <c r="L31" s="531">
        <v>-1383.431</v>
      </c>
      <c r="M31" s="532">
        <f>M28</f>
        <v>11198.822</v>
      </c>
      <c r="N31" s="532">
        <f>N28</f>
        <v>-8643.1110000000008</v>
      </c>
      <c r="O31" s="532">
        <v>542.32799999999997</v>
      </c>
      <c r="P31" s="586">
        <v>1714.6079999999999</v>
      </c>
      <c r="Q31" s="785"/>
      <c r="R31" s="531">
        <v>796</v>
      </c>
      <c r="S31" s="532">
        <v>1190</v>
      </c>
      <c r="T31" s="532">
        <v>1196</v>
      </c>
      <c r="U31" s="532">
        <v>-196</v>
      </c>
      <c r="V31" s="532">
        <v>2986</v>
      </c>
      <c r="W31" s="786"/>
      <c r="X31" s="531">
        <v>1040</v>
      </c>
      <c r="Y31" s="533">
        <v>1348</v>
      </c>
      <c r="Z31" s="533">
        <v>876</v>
      </c>
      <c r="AA31" s="533">
        <v>921.33799999999974</v>
      </c>
      <c r="AB31" s="539">
        <v>4185.3379999999997</v>
      </c>
      <c r="AC31" s="801"/>
      <c r="AD31" s="604">
        <v>1012</v>
      </c>
      <c r="AE31" s="533">
        <v>1219</v>
      </c>
      <c r="AF31" s="533">
        <v>537</v>
      </c>
      <c r="AG31" s="468">
        <v>561</v>
      </c>
      <c r="AH31" s="539">
        <v>3329</v>
      </c>
      <c r="AI31" s="785"/>
      <c r="AJ31" s="604">
        <v>536</v>
      </c>
      <c r="AK31" s="533">
        <v>468</v>
      </c>
      <c r="AL31" s="533">
        <v>1058</v>
      </c>
      <c r="AM31" s="533">
        <v>-717</v>
      </c>
      <c r="AN31" s="534">
        <v>1345</v>
      </c>
      <c r="AO31" s="785"/>
      <c r="AP31" s="646">
        <v>-454</v>
      </c>
      <c r="AQ31" s="533">
        <v>-852</v>
      </c>
      <c r="AR31" s="533">
        <v>1250</v>
      </c>
      <c r="AS31" s="533">
        <v>-142</v>
      </c>
      <c r="AT31" s="534">
        <v>-198</v>
      </c>
      <c r="AU31" s="785"/>
      <c r="AV31" s="604">
        <v>-263</v>
      </c>
      <c r="AW31" s="782">
        <v>717</v>
      </c>
      <c r="AX31" s="782">
        <v>1225</v>
      </c>
      <c r="AY31" s="782">
        <v>-399</v>
      </c>
      <c r="AZ31" s="534">
        <v>1280</v>
      </c>
      <c r="BA31" s="785"/>
      <c r="BB31" s="604">
        <v>-135</v>
      </c>
      <c r="BC31" s="782">
        <v>2481</v>
      </c>
      <c r="BD31" s="782">
        <v>100</v>
      </c>
      <c r="BE31" s="782">
        <v>-715</v>
      </c>
      <c r="BF31" s="534">
        <v>1731</v>
      </c>
      <c r="BG31" s="785"/>
      <c r="BH31" s="604">
        <v>365</v>
      </c>
      <c r="BI31" s="782">
        <v>183</v>
      </c>
      <c r="BJ31" s="782">
        <v>-278</v>
      </c>
      <c r="BK31" s="782">
        <v>-2607</v>
      </c>
      <c r="BL31" s="534">
        <v>-2337</v>
      </c>
      <c r="BM31" s="785"/>
      <c r="BN31" s="604">
        <v>390</v>
      </c>
      <c r="BO31" s="782">
        <v>-697</v>
      </c>
      <c r="BP31" s="782">
        <v>2793</v>
      </c>
      <c r="BQ31" s="782">
        <v>275</v>
      </c>
      <c r="BR31" s="534">
        <v>2761</v>
      </c>
      <c r="BS31" s="782"/>
      <c r="BT31" s="604">
        <v>-6</v>
      </c>
      <c r="BU31" s="782">
        <v>-131</v>
      </c>
      <c r="BV31" s="782">
        <v>-197</v>
      </c>
      <c r="BW31" s="782">
        <v>-78</v>
      </c>
      <c r="BX31" s="534">
        <v>-412</v>
      </c>
      <c r="BY31" s="804"/>
      <c r="BZ31" s="604">
        <v>197</v>
      </c>
      <c r="CA31" s="782">
        <v>-412</v>
      </c>
      <c r="CB31" s="782">
        <v>1379</v>
      </c>
      <c r="CC31" s="782">
        <v>-2129</v>
      </c>
      <c r="CD31" s="534">
        <v>-965</v>
      </c>
      <c r="CE31" s="804"/>
      <c r="CF31" s="604">
        <v>132</v>
      </c>
      <c r="CG31" s="782">
        <v>-329</v>
      </c>
      <c r="CH31" s="782">
        <v>61</v>
      </c>
      <c r="CI31" s="782">
        <v>-399</v>
      </c>
      <c r="CJ31" s="534">
        <v>-535</v>
      </c>
      <c r="CK31" s="804"/>
      <c r="CL31" s="604">
        <v>-646</v>
      </c>
      <c r="CM31" s="782">
        <v>-452</v>
      </c>
      <c r="CN31" s="782">
        <v>-681</v>
      </c>
      <c r="CO31" s="782">
        <v>-167</v>
      </c>
      <c r="CP31" s="534">
        <v>-1946</v>
      </c>
    </row>
    <row r="32" spans="1:94" hidden="1" outlineLevel="1" x14ac:dyDescent="0.25">
      <c r="B32" s="502" t="s">
        <v>12</v>
      </c>
      <c r="C32" s="785"/>
      <c r="D32" s="785"/>
      <c r="E32" s="756">
        <f>SUM(H32:J32,O32)</f>
        <v>535.72900000000004</v>
      </c>
      <c r="F32" s="731">
        <f>SUM(L32:N32,U32)</f>
        <v>595.37400000000002</v>
      </c>
      <c r="G32" s="785"/>
      <c r="H32" s="531">
        <v>148.036</v>
      </c>
      <c r="I32" s="532">
        <v>139.65099999999998</v>
      </c>
      <c r="J32" s="691">
        <v>134.37100000000001</v>
      </c>
      <c r="K32" s="785"/>
      <c r="L32" s="531">
        <v>142.68</v>
      </c>
      <c r="M32" s="532">
        <f>M26</f>
        <v>152.941</v>
      </c>
      <c r="N32" s="532">
        <f>N26</f>
        <v>148.75299999999999</v>
      </c>
      <c r="O32" s="532">
        <v>113.67100000000002</v>
      </c>
      <c r="P32" s="586">
        <v>558.04500000000007</v>
      </c>
      <c r="Q32" s="785"/>
      <c r="R32" s="531">
        <v>-35</v>
      </c>
      <c r="S32" s="532">
        <v>115</v>
      </c>
      <c r="T32" s="532">
        <v>139</v>
      </c>
      <c r="U32" s="532">
        <v>151</v>
      </c>
      <c r="V32" s="532">
        <v>371</v>
      </c>
      <c r="W32" s="786"/>
      <c r="X32" s="531">
        <v>5</v>
      </c>
      <c r="Y32" s="533">
        <v>5</v>
      </c>
      <c r="Z32" s="533">
        <v>6</v>
      </c>
      <c r="AA32" s="533">
        <v>-11.341000000000001</v>
      </c>
      <c r="AB32" s="539">
        <v>4.6589999999999998</v>
      </c>
      <c r="AC32" s="801"/>
      <c r="AD32" s="604">
        <v>6</v>
      </c>
      <c r="AE32" s="533">
        <v>7</v>
      </c>
      <c r="AF32" s="533">
        <v>7</v>
      </c>
      <c r="AG32" s="468">
        <v>6</v>
      </c>
      <c r="AH32" s="539">
        <v>26</v>
      </c>
      <c r="AI32" s="785"/>
      <c r="AJ32" s="604">
        <v>0</v>
      </c>
      <c r="AK32" s="533">
        <v>0</v>
      </c>
      <c r="AL32" s="533">
        <v>5</v>
      </c>
      <c r="AM32" s="533">
        <v>1</v>
      </c>
      <c r="AN32" s="534">
        <v>6</v>
      </c>
      <c r="AO32" s="785"/>
      <c r="AP32" s="646">
        <v>0</v>
      </c>
      <c r="AQ32" s="533">
        <v>0</v>
      </c>
      <c r="AR32" s="533">
        <v>0</v>
      </c>
      <c r="AS32" s="533">
        <v>0</v>
      </c>
      <c r="AT32" s="534">
        <v>0</v>
      </c>
      <c r="AU32" s="785"/>
      <c r="AV32" s="604">
        <v>0</v>
      </c>
      <c r="AW32" s="782">
        <v>-1</v>
      </c>
      <c r="AX32" s="782">
        <v>0</v>
      </c>
      <c r="AY32" s="782">
        <v>0</v>
      </c>
      <c r="AZ32" s="534">
        <v>-1</v>
      </c>
      <c r="BA32" s="785"/>
      <c r="BB32" s="604">
        <v>0</v>
      </c>
      <c r="BC32" s="782">
        <v>0</v>
      </c>
      <c r="BD32" s="782">
        <v>0</v>
      </c>
      <c r="BE32" s="782">
        <v>0</v>
      </c>
      <c r="BF32" s="534">
        <v>0</v>
      </c>
      <c r="BG32" s="785"/>
      <c r="BH32" s="604">
        <v>0</v>
      </c>
      <c r="BI32" s="782">
        <v>0</v>
      </c>
      <c r="BJ32" s="782">
        <v>0</v>
      </c>
      <c r="BK32" s="782">
        <v>0</v>
      </c>
      <c r="BL32" s="534">
        <v>0</v>
      </c>
      <c r="BM32" s="785"/>
      <c r="BN32" s="604">
        <v>-1</v>
      </c>
      <c r="BO32" s="782">
        <v>0</v>
      </c>
      <c r="BP32" s="782">
        <v>-1</v>
      </c>
      <c r="BQ32" s="782">
        <v>2</v>
      </c>
      <c r="BR32" s="534">
        <v>0</v>
      </c>
      <c r="BS32" s="782"/>
      <c r="BT32" s="604">
        <v>1</v>
      </c>
      <c r="BU32" s="782">
        <v>-2</v>
      </c>
      <c r="BV32" s="782">
        <v>6</v>
      </c>
      <c r="BW32" s="782">
        <v>8</v>
      </c>
      <c r="BX32" s="534">
        <v>13</v>
      </c>
      <c r="BY32" s="804"/>
      <c r="BZ32" s="604">
        <v>-1</v>
      </c>
      <c r="CA32" s="782">
        <v>-1</v>
      </c>
      <c r="CB32" s="782">
        <v>-1</v>
      </c>
      <c r="CC32" s="782">
        <v>1</v>
      </c>
      <c r="CD32" s="534">
        <v>-2</v>
      </c>
      <c r="CE32" s="804"/>
      <c r="CF32" s="604">
        <v>-1</v>
      </c>
      <c r="CG32" s="782">
        <v>7</v>
      </c>
      <c r="CH32" s="782">
        <v>5</v>
      </c>
      <c r="CI32" s="782">
        <v>11</v>
      </c>
      <c r="CJ32" s="534">
        <v>22</v>
      </c>
      <c r="CK32" s="804"/>
      <c r="CL32" s="604">
        <v>-1</v>
      </c>
      <c r="CM32" s="782">
        <v>-2</v>
      </c>
      <c r="CN32" s="782">
        <v>-1</v>
      </c>
      <c r="CO32" s="782">
        <v>2</v>
      </c>
      <c r="CP32" s="534">
        <v>-2</v>
      </c>
    </row>
    <row r="33" spans="1:94" hidden="1" outlineLevel="1" x14ac:dyDescent="0.25">
      <c r="B33" s="502" t="s">
        <v>13</v>
      </c>
      <c r="C33" s="785"/>
      <c r="D33" s="785"/>
      <c r="E33" s="756">
        <f>SUM(H33:J33,O33)</f>
        <v>8537.853000000001</v>
      </c>
      <c r="F33" s="731">
        <f>SUM(L33:N33,U33)</f>
        <v>7994.4930000000004</v>
      </c>
      <c r="G33" s="785"/>
      <c r="H33" s="531">
        <v>2116.9749999999999</v>
      </c>
      <c r="I33" s="532">
        <v>2136.8850000000002</v>
      </c>
      <c r="J33" s="691">
        <v>2127.8649999999998</v>
      </c>
      <c r="K33" s="785"/>
      <c r="L33" s="531">
        <v>1915.4590000000001</v>
      </c>
      <c r="M33" s="532">
        <f>M27</f>
        <v>2118.2289999999998</v>
      </c>
      <c r="N33" s="532">
        <f>N27</f>
        <v>2152.8049999999998</v>
      </c>
      <c r="O33" s="532">
        <v>2156.1280000000002</v>
      </c>
      <c r="P33" s="586">
        <v>8342.6209999999992</v>
      </c>
      <c r="Q33" s="785"/>
      <c r="R33" s="531">
        <v>1700</v>
      </c>
      <c r="S33" s="532">
        <v>1797</v>
      </c>
      <c r="T33" s="532">
        <v>1816</v>
      </c>
      <c r="U33" s="532">
        <v>1808</v>
      </c>
      <c r="V33" s="532">
        <v>7121</v>
      </c>
      <c r="W33" s="786"/>
      <c r="X33" s="531">
        <v>1649</v>
      </c>
      <c r="Y33" s="533">
        <v>1723</v>
      </c>
      <c r="Z33" s="533">
        <v>1706</v>
      </c>
      <c r="AA33" s="533">
        <v>1727.7420000000002</v>
      </c>
      <c r="AB33" s="539">
        <v>6805.7420000000002</v>
      </c>
      <c r="AC33" s="801"/>
      <c r="AD33" s="604">
        <v>1267</v>
      </c>
      <c r="AE33" s="533">
        <v>1278</v>
      </c>
      <c r="AF33" s="533">
        <v>1402</v>
      </c>
      <c r="AG33" s="468">
        <v>1571</v>
      </c>
      <c r="AH33" s="539">
        <v>5518</v>
      </c>
      <c r="AI33" s="785"/>
      <c r="AJ33" s="604">
        <v>1462</v>
      </c>
      <c r="AK33" s="533">
        <v>1353</v>
      </c>
      <c r="AL33" s="533">
        <v>1313</v>
      </c>
      <c r="AM33" s="533">
        <v>1327</v>
      </c>
      <c r="AN33" s="534">
        <v>5455</v>
      </c>
      <c r="AO33" s="785"/>
      <c r="AP33" s="646">
        <v>1467</v>
      </c>
      <c r="AQ33" s="533">
        <v>1415</v>
      </c>
      <c r="AR33" s="533">
        <v>1418</v>
      </c>
      <c r="AS33" s="533">
        <v>1430</v>
      </c>
      <c r="AT33" s="534">
        <v>5730</v>
      </c>
      <c r="AU33" s="785"/>
      <c r="AV33" s="604">
        <v>1584</v>
      </c>
      <c r="AW33" s="782">
        <v>1614</v>
      </c>
      <c r="AX33" s="782">
        <v>1579</v>
      </c>
      <c r="AY33" s="782">
        <v>1518</v>
      </c>
      <c r="AZ33" s="534">
        <v>6295</v>
      </c>
      <c r="BA33" s="785"/>
      <c r="BB33" s="604">
        <v>1630</v>
      </c>
      <c r="BC33" s="782">
        <v>1515</v>
      </c>
      <c r="BD33" s="782">
        <v>1515</v>
      </c>
      <c r="BE33" s="782">
        <v>1553</v>
      </c>
      <c r="BF33" s="534">
        <v>6213</v>
      </c>
      <c r="BG33" s="785"/>
      <c r="BH33" s="604">
        <v>1711</v>
      </c>
      <c r="BI33" s="782">
        <v>1715</v>
      </c>
      <c r="BJ33" s="782">
        <v>1768</v>
      </c>
      <c r="BK33" s="782">
        <v>1802</v>
      </c>
      <c r="BL33" s="534">
        <v>6996</v>
      </c>
      <c r="BM33" s="785"/>
      <c r="BN33" s="604">
        <v>1687</v>
      </c>
      <c r="BO33" s="782">
        <v>1682</v>
      </c>
      <c r="BP33" s="782">
        <v>1677</v>
      </c>
      <c r="BQ33" s="782">
        <v>1675</v>
      </c>
      <c r="BR33" s="534">
        <v>6721</v>
      </c>
      <c r="BS33" s="782"/>
      <c r="BT33" s="604">
        <v>1740</v>
      </c>
      <c r="BU33" s="782">
        <v>1747</v>
      </c>
      <c r="BV33" s="782">
        <v>1763</v>
      </c>
      <c r="BW33" s="782">
        <v>1746</v>
      </c>
      <c r="BX33" s="534">
        <v>6996</v>
      </c>
      <c r="BY33" s="804"/>
      <c r="BZ33" s="604">
        <v>1796</v>
      </c>
      <c r="CA33" s="782">
        <v>1819</v>
      </c>
      <c r="CB33" s="782">
        <v>1820</v>
      </c>
      <c r="CC33" s="782">
        <v>1784</v>
      </c>
      <c r="CD33" s="534">
        <v>7219</v>
      </c>
      <c r="CE33" s="804"/>
      <c r="CF33" s="604">
        <v>1834</v>
      </c>
      <c r="CG33" s="782">
        <v>1890</v>
      </c>
      <c r="CH33" s="782">
        <v>1872</v>
      </c>
      <c r="CI33" s="782">
        <v>1836</v>
      </c>
      <c r="CJ33" s="534">
        <v>7432</v>
      </c>
      <c r="CK33" s="804"/>
      <c r="CL33" s="604">
        <v>578</v>
      </c>
      <c r="CM33" s="782">
        <v>1903</v>
      </c>
      <c r="CN33" s="782">
        <v>1908</v>
      </c>
      <c r="CO33" s="782">
        <v>1883</v>
      </c>
      <c r="CP33" s="534">
        <v>6272</v>
      </c>
    </row>
    <row r="34" spans="1:94" hidden="1" outlineLevel="1" x14ac:dyDescent="0.25">
      <c r="B34" s="502" t="s">
        <v>48</v>
      </c>
      <c r="C34" s="785"/>
      <c r="D34" s="785"/>
      <c r="E34" s="756">
        <f>SUM(H34:J34,O34)</f>
        <v>10773.929</v>
      </c>
      <c r="F34" s="731">
        <f>SUM(L34:N34,U34)</f>
        <v>10489</v>
      </c>
      <c r="G34" s="785"/>
      <c r="H34" s="531">
        <v>2736</v>
      </c>
      <c r="I34" s="532">
        <f>2603+1</f>
        <v>2604</v>
      </c>
      <c r="J34" s="691">
        <v>2585.9290000000001</v>
      </c>
      <c r="K34" s="785"/>
      <c r="L34" s="531">
        <v>2557</v>
      </c>
      <c r="M34" s="532">
        <v>2682</v>
      </c>
      <c r="N34" s="532">
        <v>2760</v>
      </c>
      <c r="O34" s="533">
        <v>2848</v>
      </c>
      <c r="P34" s="534">
        <v>10847</v>
      </c>
      <c r="Q34" s="785"/>
      <c r="R34" s="531">
        <v>2145</v>
      </c>
      <c r="S34" s="532">
        <v>2252</v>
      </c>
      <c r="T34" s="532">
        <v>2328</v>
      </c>
      <c r="U34" s="533">
        <v>2490</v>
      </c>
      <c r="V34" s="533">
        <v>9215</v>
      </c>
      <c r="W34" s="786"/>
      <c r="X34" s="531">
        <v>1978</v>
      </c>
      <c r="Y34" s="533">
        <v>2063</v>
      </c>
      <c r="Z34" s="533">
        <v>2085</v>
      </c>
      <c r="AA34" s="533">
        <v>2152.7549999999992</v>
      </c>
      <c r="AB34" s="539">
        <v>8278.7549999999992</v>
      </c>
      <c r="AC34" s="801"/>
      <c r="AD34" s="604">
        <v>2185</v>
      </c>
      <c r="AE34" s="533">
        <v>1862</v>
      </c>
      <c r="AF34" s="533">
        <v>1895</v>
      </c>
      <c r="AG34" s="468">
        <v>1936</v>
      </c>
      <c r="AH34" s="539">
        <v>7878</v>
      </c>
      <c r="AI34" s="785"/>
      <c r="AJ34" s="604">
        <v>1721</v>
      </c>
      <c r="AK34" s="533">
        <v>2016</v>
      </c>
      <c r="AL34" s="533">
        <v>1965</v>
      </c>
      <c r="AM34" s="533">
        <v>3026</v>
      </c>
      <c r="AN34" s="534">
        <v>8728</v>
      </c>
      <c r="AO34" s="785"/>
      <c r="AP34" s="646">
        <v>1631</v>
      </c>
      <c r="AQ34" s="533">
        <v>1641</v>
      </c>
      <c r="AR34" s="533">
        <v>1697</v>
      </c>
      <c r="AS34" s="533">
        <v>1741</v>
      </c>
      <c r="AT34" s="534">
        <v>6710</v>
      </c>
      <c r="AU34" s="785"/>
      <c r="AV34" s="604">
        <v>1622</v>
      </c>
      <c r="AW34" s="782">
        <v>1580</v>
      </c>
      <c r="AX34" s="782">
        <v>1616</v>
      </c>
      <c r="AY34" s="782">
        <v>1641</v>
      </c>
      <c r="AZ34" s="534">
        <v>6459</v>
      </c>
      <c r="BA34" s="785"/>
      <c r="BB34" s="604">
        <v>1516</v>
      </c>
      <c r="BC34" s="782">
        <v>1568</v>
      </c>
      <c r="BD34" s="782">
        <v>1572</v>
      </c>
      <c r="BE34" s="782">
        <v>1573</v>
      </c>
      <c r="BF34" s="534">
        <v>6229</v>
      </c>
      <c r="BG34" s="785"/>
      <c r="BH34" s="604">
        <v>2045</v>
      </c>
      <c r="BI34" s="782">
        <v>1465</v>
      </c>
      <c r="BJ34" s="782">
        <v>1452</v>
      </c>
      <c r="BK34" s="782">
        <v>1466</v>
      </c>
      <c r="BL34" s="534">
        <v>6428</v>
      </c>
      <c r="BM34" s="785"/>
      <c r="BN34" s="604">
        <v>2237</v>
      </c>
      <c r="BO34" s="782">
        <v>2273</v>
      </c>
      <c r="BP34" s="782">
        <v>2268</v>
      </c>
      <c r="BQ34" s="782">
        <v>2301</v>
      </c>
      <c r="BR34" s="534">
        <v>9079</v>
      </c>
      <c r="BS34" s="782"/>
      <c r="BT34" s="604">
        <v>2189</v>
      </c>
      <c r="BU34" s="782">
        <v>2190</v>
      </c>
      <c r="BV34" s="782">
        <v>2183</v>
      </c>
      <c r="BW34" s="782">
        <v>2204</v>
      </c>
      <c r="BX34" s="534">
        <v>8766</v>
      </c>
      <c r="BY34" s="804"/>
      <c r="BZ34" s="604">
        <v>2097</v>
      </c>
      <c r="CA34" s="782">
        <v>2114</v>
      </c>
      <c r="CB34" s="782">
        <v>2152</v>
      </c>
      <c r="CC34" s="782">
        <v>2165</v>
      </c>
      <c r="CD34" s="611">
        <v>8528</v>
      </c>
      <c r="CE34" s="804"/>
      <c r="CF34" s="604">
        <v>1979</v>
      </c>
      <c r="CG34" s="782">
        <v>2080</v>
      </c>
      <c r="CH34" s="782">
        <v>2017</v>
      </c>
      <c r="CI34" s="782">
        <v>2059</v>
      </c>
      <c r="CJ34" s="611">
        <v>8135</v>
      </c>
      <c r="CK34" s="804"/>
      <c r="CL34" s="604">
        <v>2104</v>
      </c>
      <c r="CM34" s="782">
        <v>3420</v>
      </c>
      <c r="CN34" s="782">
        <v>1909</v>
      </c>
      <c r="CO34" s="782">
        <v>1940</v>
      </c>
      <c r="CP34" s="611">
        <v>9373</v>
      </c>
    </row>
    <row r="35" spans="1:94" s="798" customFormat="1" hidden="1" outlineLevel="1" x14ac:dyDescent="0.25">
      <c r="A35" s="100"/>
      <c r="B35" s="502" t="s">
        <v>49</v>
      </c>
      <c r="C35" s="785"/>
      <c r="D35" s="785"/>
      <c r="E35" s="757">
        <f>SUM(H35:J35,O35)</f>
        <v>210.071</v>
      </c>
      <c r="F35" s="734">
        <f>SUM(L35:N35,U35)</f>
        <v>84</v>
      </c>
      <c r="G35" s="785"/>
      <c r="H35" s="535">
        <v>48</v>
      </c>
      <c r="I35" s="536">
        <f>59+1</f>
        <v>60</v>
      </c>
      <c r="J35" s="692">
        <v>61.070999999999998</v>
      </c>
      <c r="K35" s="785"/>
      <c r="L35" s="535">
        <v>21</v>
      </c>
      <c r="M35" s="536">
        <v>21</v>
      </c>
      <c r="N35" s="536">
        <v>21</v>
      </c>
      <c r="O35" s="537">
        <v>41</v>
      </c>
      <c r="P35" s="538">
        <v>104</v>
      </c>
      <c r="Q35" s="785"/>
      <c r="R35" s="535">
        <v>8</v>
      </c>
      <c r="S35" s="536">
        <v>9</v>
      </c>
      <c r="T35" s="536">
        <v>12</v>
      </c>
      <c r="U35" s="537">
        <v>21</v>
      </c>
      <c r="V35" s="537">
        <v>50</v>
      </c>
      <c r="W35" s="786"/>
      <c r="X35" s="535">
        <v>41</v>
      </c>
      <c r="Y35" s="537">
        <v>40</v>
      </c>
      <c r="Z35" s="537">
        <v>41</v>
      </c>
      <c r="AA35" s="537">
        <v>40.245000000000005</v>
      </c>
      <c r="AB35" s="540">
        <v>162.245</v>
      </c>
      <c r="AC35" s="801"/>
      <c r="AD35" s="821">
        <v>41</v>
      </c>
      <c r="AE35" s="537">
        <v>40.783000000000001</v>
      </c>
      <c r="AF35" s="537">
        <v>41.216999999999999</v>
      </c>
      <c r="AG35" s="521">
        <v>40</v>
      </c>
      <c r="AH35" s="540">
        <v>163</v>
      </c>
      <c r="AI35" s="785"/>
      <c r="AJ35" s="821">
        <v>40</v>
      </c>
      <c r="AK35" s="537">
        <v>40</v>
      </c>
      <c r="AL35" s="537">
        <v>40</v>
      </c>
      <c r="AM35" s="537">
        <v>40</v>
      </c>
      <c r="AN35" s="538">
        <v>160</v>
      </c>
      <c r="AO35" s="785"/>
      <c r="AP35" s="646">
        <v>24</v>
      </c>
      <c r="AQ35" s="537">
        <v>24</v>
      </c>
      <c r="AR35" s="537">
        <v>23</v>
      </c>
      <c r="AS35" s="537">
        <v>24</v>
      </c>
      <c r="AT35" s="538">
        <v>95</v>
      </c>
      <c r="AU35" s="785"/>
      <c r="AV35" s="821">
        <v>22</v>
      </c>
      <c r="AW35" s="822">
        <v>21</v>
      </c>
      <c r="AX35" s="822">
        <v>22</v>
      </c>
      <c r="AY35" s="822">
        <v>21</v>
      </c>
      <c r="AZ35" s="538">
        <v>86</v>
      </c>
      <c r="BA35" s="785"/>
      <c r="BB35" s="821">
        <v>86</v>
      </c>
      <c r="BC35" s="822">
        <v>24</v>
      </c>
      <c r="BD35" s="822">
        <v>23</v>
      </c>
      <c r="BE35" s="822">
        <v>22</v>
      </c>
      <c r="BF35" s="538">
        <v>155</v>
      </c>
      <c r="BG35" s="785"/>
      <c r="BH35" s="821">
        <v>85</v>
      </c>
      <c r="BI35" s="822">
        <v>84</v>
      </c>
      <c r="BJ35" s="822">
        <v>107</v>
      </c>
      <c r="BK35" s="822">
        <v>117</v>
      </c>
      <c r="BL35" s="538">
        <v>393</v>
      </c>
      <c r="BM35" s="785"/>
      <c r="BN35" s="821">
        <v>86</v>
      </c>
      <c r="BO35" s="822">
        <v>86</v>
      </c>
      <c r="BP35" s="822">
        <v>85</v>
      </c>
      <c r="BQ35" s="822">
        <v>85</v>
      </c>
      <c r="BR35" s="538">
        <v>342</v>
      </c>
      <c r="BS35" s="822"/>
      <c r="BT35" s="821">
        <v>88</v>
      </c>
      <c r="BU35" s="822">
        <v>87</v>
      </c>
      <c r="BV35" s="822">
        <v>86</v>
      </c>
      <c r="BW35" s="822">
        <v>87</v>
      </c>
      <c r="BX35" s="538">
        <v>348</v>
      </c>
      <c r="BY35" s="814"/>
      <c r="BZ35" s="821">
        <v>90</v>
      </c>
      <c r="CA35" s="822">
        <v>89</v>
      </c>
      <c r="CB35" s="822">
        <v>89</v>
      </c>
      <c r="CC35" s="822">
        <v>88</v>
      </c>
      <c r="CD35" s="825">
        <v>356</v>
      </c>
      <c r="CE35" s="814"/>
      <c r="CF35" s="821">
        <v>94</v>
      </c>
      <c r="CG35" s="822">
        <v>93</v>
      </c>
      <c r="CH35" s="822">
        <v>91</v>
      </c>
      <c r="CI35" s="822">
        <v>91</v>
      </c>
      <c r="CJ35" s="825">
        <v>369</v>
      </c>
      <c r="CK35" s="814"/>
      <c r="CL35" s="821">
        <v>34</v>
      </c>
      <c r="CM35" s="822">
        <v>102</v>
      </c>
      <c r="CN35" s="822">
        <v>98</v>
      </c>
      <c r="CO35" s="822">
        <v>96</v>
      </c>
      <c r="CP35" s="825">
        <v>330</v>
      </c>
    </row>
    <row r="36" spans="1:94" s="788" customFormat="1" collapsed="1" x14ac:dyDescent="0.25">
      <c r="A36" s="100"/>
      <c r="B36" s="802" t="s">
        <v>50</v>
      </c>
      <c r="C36" s="785"/>
      <c r="D36" s="785"/>
      <c r="E36" s="764">
        <f>E29+SUM(E31:E35)</f>
        <v>26072.660999999996</v>
      </c>
      <c r="F36" s="733">
        <f>F29+SUM(F31:F35)</f>
        <v>3606.2039999999979</v>
      </c>
      <c r="G36" s="785"/>
      <c r="H36" s="574">
        <v>5066.4209999999975</v>
      </c>
      <c r="I36" s="577">
        <f>SUM(I29:I35)</f>
        <v>6184.2879999999968</v>
      </c>
      <c r="J36" s="693">
        <v>8909.4670000000006</v>
      </c>
      <c r="K36" s="785"/>
      <c r="L36" s="574">
        <v>1646.5839999999978</v>
      </c>
      <c r="M36" s="577">
        <f>SUM(M29:M35)</f>
        <v>2837.8469999999979</v>
      </c>
      <c r="N36" s="577">
        <f>SUM(N29:N35)</f>
        <v>3985.7730000000001</v>
      </c>
      <c r="O36" s="577">
        <v>5912.4849999999997</v>
      </c>
      <c r="P36" s="584">
        <v>14382.688999999991</v>
      </c>
      <c r="Q36" s="785"/>
      <c r="R36" s="574">
        <v>6265</v>
      </c>
      <c r="S36" s="577">
        <v>7621</v>
      </c>
      <c r="T36" s="577">
        <v>7751</v>
      </c>
      <c r="U36" s="577">
        <v>-4864</v>
      </c>
      <c r="V36" s="577">
        <v>16774</v>
      </c>
      <c r="W36" s="786"/>
      <c r="X36" s="574">
        <v>7018</v>
      </c>
      <c r="Y36" s="560">
        <v>7682</v>
      </c>
      <c r="Z36" s="560">
        <v>6817</v>
      </c>
      <c r="AA36" s="560">
        <v>8353.7390000000014</v>
      </c>
      <c r="AB36" s="547">
        <v>29870.739000000001</v>
      </c>
      <c r="AC36" s="801"/>
      <c r="AD36" s="612">
        <v>5471</v>
      </c>
      <c r="AE36" s="560">
        <v>7189</v>
      </c>
      <c r="AF36" s="560">
        <v>7357</v>
      </c>
      <c r="AG36" s="459">
        <v>4580</v>
      </c>
      <c r="AH36" s="547">
        <v>24597</v>
      </c>
      <c r="AI36" s="785"/>
      <c r="AJ36" s="612">
        <v>4717</v>
      </c>
      <c r="AK36" s="560">
        <v>4513</v>
      </c>
      <c r="AL36" s="560">
        <v>6626</v>
      </c>
      <c r="AM36" s="560">
        <v>4851</v>
      </c>
      <c r="AN36" s="564">
        <v>20707</v>
      </c>
      <c r="AO36" s="785"/>
      <c r="AP36" s="646">
        <v>3284</v>
      </c>
      <c r="AQ36" s="560">
        <v>3084</v>
      </c>
      <c r="AR36" s="560">
        <v>1197</v>
      </c>
      <c r="AS36" s="560">
        <v>1233</v>
      </c>
      <c r="AT36" s="564">
        <v>8798</v>
      </c>
      <c r="AU36" s="785"/>
      <c r="AV36" s="612">
        <v>3102</v>
      </c>
      <c r="AW36" s="803">
        <v>3805</v>
      </c>
      <c r="AX36" s="803">
        <v>4299</v>
      </c>
      <c r="AY36" s="803">
        <v>3613</v>
      </c>
      <c r="AZ36" s="564">
        <v>14819</v>
      </c>
      <c r="BA36" s="785"/>
      <c r="BB36" s="612">
        <v>3188</v>
      </c>
      <c r="BC36" s="803">
        <v>4517</v>
      </c>
      <c r="BD36" s="803">
        <v>3860</v>
      </c>
      <c r="BE36" s="803">
        <v>2023</v>
      </c>
      <c r="BF36" s="564">
        <v>13588</v>
      </c>
      <c r="BG36" s="785"/>
      <c r="BH36" s="612">
        <v>-6341</v>
      </c>
      <c r="BI36" s="803">
        <v>3310</v>
      </c>
      <c r="BJ36" s="803">
        <v>3451</v>
      </c>
      <c r="BK36" s="803">
        <v>320</v>
      </c>
      <c r="BL36" s="564">
        <v>740</v>
      </c>
      <c r="BM36" s="785"/>
      <c r="BN36" s="612">
        <v>2861</v>
      </c>
      <c r="BO36" s="803">
        <v>4624</v>
      </c>
      <c r="BP36" s="803">
        <v>3119</v>
      </c>
      <c r="BQ36" s="803">
        <v>-14483</v>
      </c>
      <c r="BR36" s="564">
        <v>-3879</v>
      </c>
      <c r="BS36" s="803"/>
      <c r="BT36" s="612">
        <v>3938</v>
      </c>
      <c r="BU36" s="803">
        <v>3900</v>
      </c>
      <c r="BV36" s="803">
        <v>5435</v>
      </c>
      <c r="BW36" s="803">
        <v>3241</v>
      </c>
      <c r="BX36" s="564">
        <v>16514</v>
      </c>
      <c r="BY36" s="804"/>
      <c r="BZ36" s="612">
        <v>3532</v>
      </c>
      <c r="CA36" s="803">
        <v>4699</v>
      </c>
      <c r="CB36" s="803">
        <v>4327</v>
      </c>
      <c r="CC36" s="803">
        <v>2807</v>
      </c>
      <c r="CD36" s="564">
        <v>15365</v>
      </c>
      <c r="CE36" s="804"/>
      <c r="CF36" s="612">
        <v>3585</v>
      </c>
      <c r="CG36" s="803">
        <v>5217</v>
      </c>
      <c r="CH36" s="803">
        <v>4723</v>
      </c>
      <c r="CI36" s="803">
        <v>3484</v>
      </c>
      <c r="CJ36" s="564">
        <v>17009</v>
      </c>
      <c r="CK36" s="804"/>
      <c r="CL36" s="612">
        <v>-2575</v>
      </c>
      <c r="CM36" s="803">
        <v>4274</v>
      </c>
      <c r="CN36" s="803">
        <v>3969</v>
      </c>
      <c r="CO36" s="803">
        <v>3203</v>
      </c>
      <c r="CP36" s="564">
        <v>8871</v>
      </c>
    </row>
    <row r="37" spans="1:94" hidden="1" outlineLevel="1" x14ac:dyDescent="0.25">
      <c r="B37" s="502" t="s">
        <v>51</v>
      </c>
      <c r="C37" s="785"/>
      <c r="D37" s="785"/>
      <c r="E37" s="756"/>
      <c r="F37" s="731"/>
      <c r="G37" s="785"/>
      <c r="H37" s="531"/>
      <c r="I37" s="532"/>
      <c r="J37" s="691">
        <v>0</v>
      </c>
      <c r="K37" s="785"/>
      <c r="L37" s="531"/>
      <c r="M37" s="533"/>
      <c r="N37" s="533"/>
      <c r="O37" s="533"/>
      <c r="P37" s="534"/>
      <c r="Q37" s="785"/>
      <c r="R37" s="531"/>
      <c r="S37" s="533"/>
      <c r="T37" s="533"/>
      <c r="U37" s="533"/>
      <c r="V37" s="533"/>
      <c r="W37" s="786"/>
      <c r="X37" s="531">
        <v>0</v>
      </c>
      <c r="Y37" s="533">
        <v>0</v>
      </c>
      <c r="Z37" s="533">
        <v>0</v>
      </c>
      <c r="AA37" s="533">
        <v>0</v>
      </c>
      <c r="AB37" s="539"/>
      <c r="AC37" s="801"/>
      <c r="AD37" s="604">
        <v>0</v>
      </c>
      <c r="AE37" s="533">
        <v>0</v>
      </c>
      <c r="AF37" s="533"/>
      <c r="AG37" s="468">
        <v>0</v>
      </c>
      <c r="AH37" s="539">
        <v>0</v>
      </c>
      <c r="AI37" s="785"/>
      <c r="AJ37" s="604">
        <v>0</v>
      </c>
      <c r="AK37" s="533">
        <v>0</v>
      </c>
      <c r="AL37" s="533">
        <v>0</v>
      </c>
      <c r="AM37" s="533">
        <v>0</v>
      </c>
      <c r="AN37" s="534">
        <v>0</v>
      </c>
      <c r="AO37" s="785"/>
      <c r="AP37" s="646">
        <v>0</v>
      </c>
      <c r="AQ37" s="533">
        <v>0</v>
      </c>
      <c r="AR37" s="533">
        <v>0</v>
      </c>
      <c r="AS37" s="533">
        <v>0</v>
      </c>
      <c r="AT37" s="534">
        <v>0</v>
      </c>
      <c r="AU37" s="785"/>
      <c r="AV37" s="604">
        <v>0</v>
      </c>
      <c r="AW37" s="782">
        <v>0</v>
      </c>
      <c r="AX37" s="782">
        <v>0</v>
      </c>
      <c r="AY37" s="782">
        <v>0</v>
      </c>
      <c r="AZ37" s="534">
        <v>0</v>
      </c>
      <c r="BA37" s="785"/>
      <c r="BB37" s="604">
        <v>49</v>
      </c>
      <c r="BC37" s="782">
        <v>-1</v>
      </c>
      <c r="BD37" s="782">
        <v>0</v>
      </c>
      <c r="BE37" s="782">
        <v>7</v>
      </c>
      <c r="BF37" s="534">
        <v>55</v>
      </c>
      <c r="BG37" s="785"/>
      <c r="BH37" s="604">
        <v>-9</v>
      </c>
      <c r="BI37" s="782">
        <v>0</v>
      </c>
      <c r="BJ37" s="782">
        <v>0</v>
      </c>
      <c r="BK37" s="782">
        <v>2</v>
      </c>
      <c r="BL37" s="534">
        <v>-7</v>
      </c>
      <c r="BM37" s="785"/>
      <c r="BN37" s="604">
        <v>1</v>
      </c>
      <c r="BO37" s="782">
        <v>0</v>
      </c>
      <c r="BP37" s="782">
        <v>-1</v>
      </c>
      <c r="BQ37" s="782">
        <v>5</v>
      </c>
      <c r="BR37" s="534">
        <v>5</v>
      </c>
      <c r="BS37" s="782"/>
      <c r="BT37" s="604">
        <v>0</v>
      </c>
      <c r="BU37" s="782">
        <v>0</v>
      </c>
      <c r="BV37" s="782">
        <v>-183</v>
      </c>
      <c r="BW37" s="782">
        <v>18</v>
      </c>
      <c r="BX37" s="534">
        <v>-165</v>
      </c>
      <c r="BY37" s="804"/>
      <c r="BZ37" s="604">
        <v>-12</v>
      </c>
      <c r="CA37" s="782">
        <v>51</v>
      </c>
      <c r="CB37" s="782">
        <v>-28</v>
      </c>
      <c r="CC37" s="782">
        <v>313</v>
      </c>
      <c r="CD37" s="611">
        <v>324</v>
      </c>
      <c r="CE37" s="804"/>
      <c r="CF37" s="604">
        <v>-2</v>
      </c>
      <c r="CG37" s="782">
        <v>26</v>
      </c>
      <c r="CH37" s="782">
        <v>-3</v>
      </c>
      <c r="CI37" s="782">
        <v>19</v>
      </c>
      <c r="CJ37" s="611">
        <v>40</v>
      </c>
      <c r="CK37" s="804"/>
      <c r="CL37" s="604">
        <v>0</v>
      </c>
      <c r="CM37" s="782">
        <v>0</v>
      </c>
      <c r="CN37" s="782">
        <v>2</v>
      </c>
      <c r="CO37" s="782">
        <v>16</v>
      </c>
      <c r="CP37" s="611">
        <v>18</v>
      </c>
    </row>
    <row r="38" spans="1:94" hidden="1" outlineLevel="1" x14ac:dyDescent="0.25">
      <c r="B38" s="502" t="s">
        <v>52</v>
      </c>
      <c r="C38" s="785"/>
      <c r="D38" s="785"/>
      <c r="E38" s="756">
        <f t="shared" ref="E38:E43" si="0">SUM(H38:J38,O38)</f>
        <v>133</v>
      </c>
      <c r="F38" s="731">
        <f t="shared" ref="F38:F43" si="1">SUM(L38:N38,U38)</f>
        <v>17</v>
      </c>
      <c r="G38" s="785"/>
      <c r="H38" s="531">
        <v>26</v>
      </c>
      <c r="I38" s="532">
        <v>26</v>
      </c>
      <c r="J38" s="691">
        <v>27</v>
      </c>
      <c r="K38" s="785"/>
      <c r="L38" s="531">
        <v>4</v>
      </c>
      <c r="M38" s="533">
        <v>4</v>
      </c>
      <c r="N38" s="533">
        <v>4</v>
      </c>
      <c r="O38" s="533">
        <v>54</v>
      </c>
      <c r="P38" s="534">
        <v>66</v>
      </c>
      <c r="Q38" s="785"/>
      <c r="R38" s="531">
        <v>4</v>
      </c>
      <c r="S38" s="533">
        <v>5</v>
      </c>
      <c r="T38" s="533">
        <v>4</v>
      </c>
      <c r="U38" s="533">
        <v>5</v>
      </c>
      <c r="V38" s="533">
        <v>18</v>
      </c>
      <c r="W38" s="786"/>
      <c r="X38" s="531">
        <v>9</v>
      </c>
      <c r="Y38" s="533">
        <v>9</v>
      </c>
      <c r="Z38" s="533">
        <v>8</v>
      </c>
      <c r="AA38" s="533">
        <v>1</v>
      </c>
      <c r="AB38" s="539">
        <v>27</v>
      </c>
      <c r="AC38" s="801"/>
      <c r="AD38" s="604">
        <v>13</v>
      </c>
      <c r="AE38" s="533">
        <v>12</v>
      </c>
      <c r="AF38" s="533">
        <v>13</v>
      </c>
      <c r="AG38" s="468">
        <v>2</v>
      </c>
      <c r="AH38" s="539">
        <v>40</v>
      </c>
      <c r="AI38" s="785"/>
      <c r="AJ38" s="604">
        <v>0</v>
      </c>
      <c r="AK38" s="533">
        <v>8</v>
      </c>
      <c r="AL38" s="533">
        <v>8</v>
      </c>
      <c r="AM38" s="533">
        <v>22</v>
      </c>
      <c r="AN38" s="534">
        <v>38</v>
      </c>
      <c r="AO38" s="785"/>
      <c r="AP38" s="646">
        <v>16</v>
      </c>
      <c r="AQ38" s="533">
        <v>20</v>
      </c>
      <c r="AR38" s="533">
        <v>-2</v>
      </c>
      <c r="AS38" s="533">
        <v>-54</v>
      </c>
      <c r="AT38" s="534">
        <v>-20</v>
      </c>
      <c r="AU38" s="785"/>
      <c r="AV38" s="604">
        <v>-15</v>
      </c>
      <c r="AW38" s="782">
        <v>23</v>
      </c>
      <c r="AX38" s="782">
        <v>24</v>
      </c>
      <c r="AY38" s="782">
        <v>24</v>
      </c>
      <c r="AZ38" s="534">
        <v>56</v>
      </c>
      <c r="BA38" s="785"/>
      <c r="BB38" s="604">
        <v>36</v>
      </c>
      <c r="BC38" s="782">
        <v>41</v>
      </c>
      <c r="BD38" s="782">
        <v>40</v>
      </c>
      <c r="BE38" s="782">
        <v>-284</v>
      </c>
      <c r="BF38" s="534">
        <v>-167</v>
      </c>
      <c r="BG38" s="785"/>
      <c r="BH38" s="604">
        <v>51</v>
      </c>
      <c r="BI38" s="782">
        <v>49</v>
      </c>
      <c r="BJ38" s="782">
        <v>49</v>
      </c>
      <c r="BK38" s="782">
        <v>42</v>
      </c>
      <c r="BL38" s="534">
        <v>191</v>
      </c>
      <c r="BM38" s="785"/>
      <c r="BN38" s="604">
        <v>55</v>
      </c>
      <c r="BO38" s="782">
        <v>40</v>
      </c>
      <c r="BP38" s="782">
        <v>97</v>
      </c>
      <c r="BQ38" s="782">
        <v>-8</v>
      </c>
      <c r="BR38" s="534">
        <v>184</v>
      </c>
      <c r="BS38" s="782"/>
      <c r="BT38" s="604">
        <v>34</v>
      </c>
      <c r="BU38" s="782">
        <v>34</v>
      </c>
      <c r="BV38" s="782">
        <v>34</v>
      </c>
      <c r="BW38" s="782">
        <v>34</v>
      </c>
      <c r="BX38" s="534">
        <v>136</v>
      </c>
      <c r="BY38" s="804"/>
      <c r="BZ38" s="604">
        <v>37</v>
      </c>
      <c r="CA38" s="782">
        <v>29</v>
      </c>
      <c r="CB38" s="782">
        <v>34</v>
      </c>
      <c r="CC38" s="782">
        <v>34</v>
      </c>
      <c r="CD38" s="611">
        <v>134</v>
      </c>
      <c r="CE38" s="804"/>
      <c r="CF38" s="604">
        <v>35</v>
      </c>
      <c r="CG38" s="782">
        <v>36</v>
      </c>
      <c r="CH38" s="782">
        <v>37</v>
      </c>
      <c r="CI38" s="782">
        <v>37</v>
      </c>
      <c r="CJ38" s="611">
        <v>145</v>
      </c>
      <c r="CK38" s="804"/>
      <c r="CL38" s="604">
        <v>0</v>
      </c>
      <c r="CM38" s="782">
        <v>0</v>
      </c>
      <c r="CN38" s="782">
        <v>35</v>
      </c>
      <c r="CO38" s="782">
        <v>34</v>
      </c>
      <c r="CP38" s="611">
        <v>69</v>
      </c>
    </row>
    <row r="39" spans="1:94" hidden="1" outlineLevel="1" x14ac:dyDescent="0.25">
      <c r="B39" s="502" t="s">
        <v>64</v>
      </c>
      <c r="C39" s="785"/>
      <c r="D39" s="785"/>
      <c r="E39" s="756">
        <f t="shared" si="0"/>
        <v>0</v>
      </c>
      <c r="F39" s="731">
        <f t="shared" si="1"/>
        <v>0</v>
      </c>
      <c r="G39" s="785"/>
      <c r="H39" s="531">
        <v>0</v>
      </c>
      <c r="I39" s="532">
        <v>0</v>
      </c>
      <c r="J39" s="691">
        <v>0</v>
      </c>
      <c r="K39" s="785"/>
      <c r="L39" s="531">
        <v>0</v>
      </c>
      <c r="M39" s="533">
        <v>0</v>
      </c>
      <c r="N39" s="533">
        <v>0</v>
      </c>
      <c r="O39" s="533">
        <v>0</v>
      </c>
      <c r="P39" s="534">
        <v>0</v>
      </c>
      <c r="Q39" s="785"/>
      <c r="R39" s="531">
        <v>0</v>
      </c>
      <c r="S39" s="533">
        <v>0</v>
      </c>
      <c r="T39" s="533">
        <v>0</v>
      </c>
      <c r="U39" s="533">
        <v>0</v>
      </c>
      <c r="V39" s="533">
        <v>0</v>
      </c>
      <c r="W39" s="786"/>
      <c r="X39" s="531">
        <v>0</v>
      </c>
      <c r="Y39" s="533">
        <v>0</v>
      </c>
      <c r="Z39" s="533">
        <v>0</v>
      </c>
      <c r="AA39" s="533">
        <v>0</v>
      </c>
      <c r="AB39" s="819">
        <v>0</v>
      </c>
      <c r="AC39" s="801"/>
      <c r="AD39" s="604">
        <v>0</v>
      </c>
      <c r="AE39" s="533">
        <v>0</v>
      </c>
      <c r="AF39" s="533">
        <v>0</v>
      </c>
      <c r="AG39" s="520">
        <v>0</v>
      </c>
      <c r="AH39" s="819">
        <v>0</v>
      </c>
      <c r="AI39" s="785"/>
      <c r="AJ39" s="604">
        <v>0</v>
      </c>
      <c r="AK39" s="533">
        <v>0</v>
      </c>
      <c r="AL39" s="533">
        <v>0</v>
      </c>
      <c r="AM39" s="533">
        <v>0</v>
      </c>
      <c r="AN39" s="534">
        <v>0</v>
      </c>
      <c r="AO39" s="785"/>
      <c r="AP39" s="646">
        <v>0</v>
      </c>
      <c r="AQ39" s="533">
        <v>0</v>
      </c>
      <c r="AR39" s="533">
        <v>0</v>
      </c>
      <c r="AS39" s="533">
        <v>0</v>
      </c>
      <c r="AT39" s="534">
        <v>0</v>
      </c>
      <c r="AU39" s="785"/>
      <c r="AV39" s="604">
        <v>0</v>
      </c>
      <c r="AW39" s="782">
        <v>0</v>
      </c>
      <c r="AX39" s="782">
        <v>0</v>
      </c>
      <c r="AY39" s="782">
        <v>0</v>
      </c>
      <c r="AZ39" s="534">
        <v>0</v>
      </c>
      <c r="BA39" s="785"/>
      <c r="BB39" s="604">
        <v>0</v>
      </c>
      <c r="BC39" s="782">
        <v>0</v>
      </c>
      <c r="BD39" s="782">
        <v>0</v>
      </c>
      <c r="BE39" s="782">
        <v>0</v>
      </c>
      <c r="BF39" s="534">
        <v>0</v>
      </c>
      <c r="BG39" s="785"/>
      <c r="BH39" s="604">
        <v>8864</v>
      </c>
      <c r="BI39" s="782">
        <v>0</v>
      </c>
      <c r="BJ39" s="782">
        <v>0</v>
      </c>
      <c r="BK39" s="782">
        <v>0</v>
      </c>
      <c r="BL39" s="534">
        <v>8864</v>
      </c>
      <c r="BM39" s="785"/>
      <c r="BN39" s="604">
        <v>0</v>
      </c>
      <c r="BO39" s="782">
        <v>0</v>
      </c>
      <c r="BP39" s="782">
        <v>0</v>
      </c>
      <c r="BQ39" s="782">
        <v>16000</v>
      </c>
      <c r="BR39" s="534">
        <v>16000</v>
      </c>
      <c r="BS39" s="782"/>
      <c r="BT39" s="604">
        <v>0</v>
      </c>
      <c r="BU39" s="782">
        <v>0</v>
      </c>
      <c r="BV39" s="782">
        <v>0</v>
      </c>
      <c r="BW39" s="782">
        <v>0</v>
      </c>
      <c r="BX39" s="534">
        <v>0</v>
      </c>
      <c r="BY39" s="804"/>
      <c r="BZ39" s="604">
        <v>0</v>
      </c>
      <c r="CA39" s="782">
        <v>0</v>
      </c>
      <c r="CB39" s="782">
        <v>0</v>
      </c>
      <c r="CC39" s="782">
        <v>0</v>
      </c>
      <c r="CD39" s="534">
        <v>0</v>
      </c>
      <c r="CE39" s="804"/>
      <c r="CF39" s="604">
        <v>0</v>
      </c>
      <c r="CG39" s="782">
        <v>0</v>
      </c>
      <c r="CH39" s="782">
        <v>0</v>
      </c>
      <c r="CI39" s="782">
        <v>0</v>
      </c>
      <c r="CJ39" s="534">
        <v>0</v>
      </c>
      <c r="CK39" s="804"/>
      <c r="CL39" s="604">
        <v>0</v>
      </c>
      <c r="CM39" s="782">
        <v>0</v>
      </c>
      <c r="CN39" s="782">
        <v>0</v>
      </c>
      <c r="CO39" s="782">
        <v>0</v>
      </c>
      <c r="CP39" s="534">
        <v>0</v>
      </c>
    </row>
    <row r="40" spans="1:94" hidden="1" outlineLevel="1" x14ac:dyDescent="0.25">
      <c r="B40" s="502" t="s">
        <v>55</v>
      </c>
      <c r="C40" s="785"/>
      <c r="D40" s="785"/>
      <c r="E40" s="756">
        <f t="shared" si="0"/>
        <v>0</v>
      </c>
      <c r="F40" s="731">
        <f t="shared" si="1"/>
        <v>0</v>
      </c>
      <c r="G40" s="785"/>
      <c r="H40" s="531">
        <v>0</v>
      </c>
      <c r="I40" s="532">
        <v>0</v>
      </c>
      <c r="J40" s="691">
        <v>0</v>
      </c>
      <c r="K40" s="785"/>
      <c r="L40" s="531">
        <v>0</v>
      </c>
      <c r="M40" s="533">
        <v>0</v>
      </c>
      <c r="N40" s="533">
        <v>0</v>
      </c>
      <c r="O40" s="533">
        <v>0</v>
      </c>
      <c r="P40" s="534">
        <v>0</v>
      </c>
      <c r="Q40" s="785"/>
      <c r="R40" s="531">
        <v>0</v>
      </c>
      <c r="S40" s="533">
        <v>0</v>
      </c>
      <c r="T40" s="533">
        <v>0</v>
      </c>
      <c r="U40" s="533">
        <v>0</v>
      </c>
      <c r="V40" s="533">
        <v>0</v>
      </c>
      <c r="W40" s="786"/>
      <c r="X40" s="531">
        <v>0</v>
      </c>
      <c r="Y40" s="533">
        <v>0</v>
      </c>
      <c r="Z40" s="533">
        <v>0</v>
      </c>
      <c r="AA40" s="533">
        <v>0</v>
      </c>
      <c r="AB40" s="539">
        <v>0</v>
      </c>
      <c r="AC40" s="801"/>
      <c r="AD40" s="604">
        <v>0</v>
      </c>
      <c r="AE40" s="533">
        <v>0</v>
      </c>
      <c r="AF40" s="533">
        <v>0</v>
      </c>
      <c r="AG40" s="468">
        <v>0</v>
      </c>
      <c r="AH40" s="539">
        <v>0</v>
      </c>
      <c r="AI40" s="785"/>
      <c r="AJ40" s="604">
        <v>299</v>
      </c>
      <c r="AK40" s="533">
        <v>11</v>
      </c>
      <c r="AL40" s="533">
        <v>0</v>
      </c>
      <c r="AM40" s="533">
        <v>0</v>
      </c>
      <c r="AN40" s="534">
        <v>310</v>
      </c>
      <c r="AO40" s="785"/>
      <c r="AP40" s="646">
        <v>0</v>
      </c>
      <c r="AQ40" s="533">
        <v>0</v>
      </c>
      <c r="AR40" s="533">
        <v>0</v>
      </c>
      <c r="AS40" s="533">
        <v>0</v>
      </c>
      <c r="AT40" s="534">
        <v>0</v>
      </c>
      <c r="AU40" s="785"/>
      <c r="AV40" s="604">
        <v>0</v>
      </c>
      <c r="AW40" s="782">
        <v>0</v>
      </c>
      <c r="AX40" s="782">
        <v>0</v>
      </c>
      <c r="AY40" s="782">
        <v>0</v>
      </c>
      <c r="AZ40" s="534">
        <v>0</v>
      </c>
      <c r="BA40" s="785"/>
      <c r="BB40" s="604">
        <v>0</v>
      </c>
      <c r="BC40" s="782">
        <v>0</v>
      </c>
      <c r="BD40" s="782">
        <v>0</v>
      </c>
      <c r="BE40" s="782">
        <v>0</v>
      </c>
      <c r="BF40" s="534">
        <v>0</v>
      </c>
      <c r="BG40" s="785"/>
      <c r="BH40" s="604">
        <v>0</v>
      </c>
      <c r="BI40" s="782">
        <v>0</v>
      </c>
      <c r="BJ40" s="782">
        <v>0</v>
      </c>
      <c r="BK40" s="782">
        <v>0</v>
      </c>
      <c r="BL40" s="534">
        <v>0</v>
      </c>
      <c r="BM40" s="785"/>
      <c r="BN40" s="604">
        <v>0</v>
      </c>
      <c r="BO40" s="782">
        <v>0</v>
      </c>
      <c r="BP40" s="782">
        <v>0</v>
      </c>
      <c r="BQ40" s="782">
        <v>0</v>
      </c>
      <c r="BR40" s="534">
        <v>0</v>
      </c>
      <c r="BS40" s="782"/>
      <c r="BT40" s="604">
        <v>0</v>
      </c>
      <c r="BU40" s="782">
        <v>0</v>
      </c>
      <c r="BV40" s="782">
        <v>0</v>
      </c>
      <c r="BW40" s="782">
        <v>0</v>
      </c>
      <c r="BX40" s="534">
        <v>0</v>
      </c>
      <c r="BY40" s="804"/>
      <c r="BZ40" s="604">
        <v>0</v>
      </c>
      <c r="CA40" s="782">
        <v>0</v>
      </c>
      <c r="CB40" s="782">
        <v>0</v>
      </c>
      <c r="CC40" s="782">
        <v>0</v>
      </c>
      <c r="CD40" s="611">
        <v>0</v>
      </c>
      <c r="CE40" s="804"/>
      <c r="CF40" s="604">
        <v>0</v>
      </c>
      <c r="CG40" s="782">
        <v>0</v>
      </c>
      <c r="CH40" s="782">
        <v>0</v>
      </c>
      <c r="CI40" s="782">
        <v>0</v>
      </c>
      <c r="CJ40" s="611">
        <v>0</v>
      </c>
      <c r="CK40" s="804"/>
      <c r="CL40" s="604">
        <v>4225</v>
      </c>
      <c r="CM40" s="782">
        <v>129</v>
      </c>
      <c r="CN40" s="782">
        <v>123</v>
      </c>
      <c r="CO40" s="782">
        <v>62</v>
      </c>
      <c r="CP40" s="611">
        <v>4539</v>
      </c>
    </row>
    <row r="41" spans="1:94" hidden="1" outlineLevel="1" x14ac:dyDescent="0.25">
      <c r="B41" s="502" t="s">
        <v>56</v>
      </c>
      <c r="C41" s="785"/>
      <c r="D41" s="785"/>
      <c r="E41" s="756">
        <f t="shared" si="0"/>
        <v>0</v>
      </c>
      <c r="F41" s="731">
        <f t="shared" si="1"/>
        <v>0</v>
      </c>
      <c r="G41" s="785"/>
      <c r="H41" s="531">
        <v>0</v>
      </c>
      <c r="I41" s="532">
        <v>0</v>
      </c>
      <c r="J41" s="691">
        <v>0</v>
      </c>
      <c r="K41" s="785"/>
      <c r="L41" s="531">
        <v>0</v>
      </c>
      <c r="M41" s="533">
        <v>0</v>
      </c>
      <c r="N41" s="533">
        <v>0</v>
      </c>
      <c r="O41" s="533">
        <v>0</v>
      </c>
      <c r="P41" s="534">
        <v>0</v>
      </c>
      <c r="Q41" s="785"/>
      <c r="R41" s="531">
        <v>0</v>
      </c>
      <c r="S41" s="533">
        <v>0</v>
      </c>
      <c r="T41" s="533">
        <v>0</v>
      </c>
      <c r="U41" s="533">
        <v>0</v>
      </c>
      <c r="V41" s="533">
        <v>0</v>
      </c>
      <c r="W41" s="786"/>
      <c r="X41" s="531">
        <v>0</v>
      </c>
      <c r="Y41" s="533">
        <v>0</v>
      </c>
      <c r="Z41" s="533">
        <v>0</v>
      </c>
      <c r="AA41" s="533">
        <v>0</v>
      </c>
      <c r="AB41" s="539">
        <v>0</v>
      </c>
      <c r="AC41" s="801"/>
      <c r="AD41" s="604">
        <v>0</v>
      </c>
      <c r="AE41" s="533">
        <v>0</v>
      </c>
      <c r="AF41" s="533">
        <v>0</v>
      </c>
      <c r="AG41" s="468">
        <v>0</v>
      </c>
      <c r="AH41" s="539">
        <v>0</v>
      </c>
      <c r="AI41" s="785"/>
      <c r="AJ41" s="604">
        <v>0</v>
      </c>
      <c r="AK41" s="533">
        <v>0</v>
      </c>
      <c r="AL41" s="533">
        <v>0</v>
      </c>
      <c r="AM41" s="533">
        <v>0</v>
      </c>
      <c r="AN41" s="534">
        <v>0</v>
      </c>
      <c r="AO41" s="785"/>
      <c r="AP41" s="646">
        <v>0</v>
      </c>
      <c r="AQ41" s="533">
        <v>0</v>
      </c>
      <c r="AR41" s="533">
        <v>0</v>
      </c>
      <c r="AS41" s="533">
        <v>0</v>
      </c>
      <c r="AT41" s="534">
        <v>0</v>
      </c>
      <c r="AU41" s="785"/>
      <c r="AV41" s="604">
        <v>0</v>
      </c>
      <c r="AW41" s="782">
        <v>0</v>
      </c>
      <c r="AX41" s="782">
        <v>0</v>
      </c>
      <c r="AY41" s="782">
        <v>0</v>
      </c>
      <c r="AZ41" s="534">
        <v>0</v>
      </c>
      <c r="BA41" s="785"/>
      <c r="BB41" s="604">
        <v>0</v>
      </c>
      <c r="BC41" s="782">
        <v>0</v>
      </c>
      <c r="BD41" s="782">
        <v>0</v>
      </c>
      <c r="BE41" s="782">
        <v>0</v>
      </c>
      <c r="BF41" s="534">
        <v>0</v>
      </c>
      <c r="BG41" s="785"/>
      <c r="BH41" s="604">
        <v>0</v>
      </c>
      <c r="BI41" s="782">
        <v>0</v>
      </c>
      <c r="BJ41" s="782">
        <v>0</v>
      </c>
      <c r="BK41" s="782">
        <v>0</v>
      </c>
      <c r="BL41" s="534">
        <v>0</v>
      </c>
      <c r="BM41" s="785"/>
      <c r="BN41" s="604">
        <v>0</v>
      </c>
      <c r="BO41" s="782">
        <v>0</v>
      </c>
      <c r="BP41" s="782">
        <v>0</v>
      </c>
      <c r="BQ41" s="782">
        <v>0</v>
      </c>
      <c r="BR41" s="534">
        <v>0</v>
      </c>
      <c r="BS41" s="782"/>
      <c r="BT41" s="604">
        <v>0</v>
      </c>
      <c r="BU41" s="782">
        <v>0</v>
      </c>
      <c r="BV41" s="782">
        <v>0</v>
      </c>
      <c r="BW41" s="782">
        <v>0</v>
      </c>
      <c r="BX41" s="534">
        <v>0</v>
      </c>
      <c r="BY41" s="804"/>
      <c r="BZ41" s="604">
        <v>0</v>
      </c>
      <c r="CA41" s="782">
        <v>0</v>
      </c>
      <c r="CB41" s="782">
        <v>0</v>
      </c>
      <c r="CC41" s="782">
        <v>0</v>
      </c>
      <c r="CD41" s="611">
        <v>0</v>
      </c>
      <c r="CE41" s="804"/>
      <c r="CF41" s="604">
        <v>0</v>
      </c>
      <c r="CG41" s="782">
        <v>0</v>
      </c>
      <c r="CH41" s="782">
        <v>0</v>
      </c>
      <c r="CI41" s="782">
        <v>0</v>
      </c>
      <c r="CJ41" s="611">
        <v>0</v>
      </c>
      <c r="CK41" s="804"/>
      <c r="CL41" s="604">
        <v>0</v>
      </c>
      <c r="CM41" s="782">
        <v>0</v>
      </c>
      <c r="CN41" s="782">
        <v>0</v>
      </c>
      <c r="CO41" s="782">
        <v>0</v>
      </c>
      <c r="CP41" s="611">
        <v>0</v>
      </c>
    </row>
    <row r="42" spans="1:94" hidden="1" outlineLevel="1" x14ac:dyDescent="0.25">
      <c r="B42" s="502" t="s">
        <v>57</v>
      </c>
      <c r="C42" s="785"/>
      <c r="D42" s="785"/>
      <c r="E42" s="756">
        <f t="shared" si="0"/>
        <v>0</v>
      </c>
      <c r="F42" s="731">
        <f t="shared" si="1"/>
        <v>0</v>
      </c>
      <c r="G42" s="785"/>
      <c r="H42" s="531">
        <v>0</v>
      </c>
      <c r="I42" s="532">
        <v>0</v>
      </c>
      <c r="J42" s="691">
        <v>0</v>
      </c>
      <c r="K42" s="785"/>
      <c r="L42" s="531">
        <v>0</v>
      </c>
      <c r="M42" s="533">
        <v>0</v>
      </c>
      <c r="N42" s="533">
        <v>0</v>
      </c>
      <c r="O42" s="533">
        <v>0</v>
      </c>
      <c r="P42" s="534">
        <v>0</v>
      </c>
      <c r="Q42" s="785"/>
      <c r="R42" s="531">
        <v>0</v>
      </c>
      <c r="S42" s="533">
        <v>0</v>
      </c>
      <c r="T42" s="533">
        <v>0</v>
      </c>
      <c r="U42" s="533">
        <v>0</v>
      </c>
      <c r="V42" s="533">
        <v>0</v>
      </c>
      <c r="W42" s="786"/>
      <c r="X42" s="531">
        <v>0</v>
      </c>
      <c r="Y42" s="533">
        <v>0</v>
      </c>
      <c r="Z42" s="533">
        <v>0</v>
      </c>
      <c r="AA42" s="533">
        <v>0</v>
      </c>
      <c r="AB42" s="539">
        <v>0</v>
      </c>
      <c r="AC42" s="801"/>
      <c r="AD42" s="604">
        <v>0</v>
      </c>
      <c r="AE42" s="533">
        <v>0</v>
      </c>
      <c r="AF42" s="533">
        <v>0</v>
      </c>
      <c r="AG42" s="468">
        <v>0</v>
      </c>
      <c r="AH42" s="539">
        <v>0</v>
      </c>
      <c r="AI42" s="785"/>
      <c r="AJ42" s="604">
        <v>0</v>
      </c>
      <c r="AK42" s="533">
        <v>0</v>
      </c>
      <c r="AL42" s="533">
        <v>0</v>
      </c>
      <c r="AM42" s="533">
        <v>0</v>
      </c>
      <c r="AN42" s="534">
        <v>0</v>
      </c>
      <c r="AO42" s="785"/>
      <c r="AP42" s="646">
        <v>0</v>
      </c>
      <c r="AQ42" s="533">
        <v>0</v>
      </c>
      <c r="AR42" s="533">
        <v>0</v>
      </c>
      <c r="AS42" s="533">
        <v>0</v>
      </c>
      <c r="AT42" s="534">
        <v>0</v>
      </c>
      <c r="AU42" s="785"/>
      <c r="AV42" s="604">
        <v>0</v>
      </c>
      <c r="AW42" s="782">
        <v>0</v>
      </c>
      <c r="AX42" s="782">
        <v>0</v>
      </c>
      <c r="AY42" s="782">
        <v>0</v>
      </c>
      <c r="AZ42" s="534">
        <v>0</v>
      </c>
      <c r="BA42" s="785"/>
      <c r="BB42" s="604">
        <v>0</v>
      </c>
      <c r="BC42" s="782">
        <v>0</v>
      </c>
      <c r="BD42" s="782">
        <v>0</v>
      </c>
      <c r="BE42" s="782">
        <v>0</v>
      </c>
      <c r="BF42" s="534">
        <v>0</v>
      </c>
      <c r="BG42" s="785"/>
      <c r="BH42" s="604">
        <v>0</v>
      </c>
      <c r="BI42" s="782">
        <v>0</v>
      </c>
      <c r="BJ42" s="782">
        <v>0</v>
      </c>
      <c r="BK42" s="782">
        <v>0</v>
      </c>
      <c r="BL42" s="534">
        <v>0</v>
      </c>
      <c r="BM42" s="785"/>
      <c r="BN42" s="604">
        <v>0</v>
      </c>
      <c r="BO42" s="782">
        <v>0</v>
      </c>
      <c r="BP42" s="782">
        <v>0</v>
      </c>
      <c r="BQ42" s="782">
        <v>0</v>
      </c>
      <c r="BR42" s="534">
        <v>0</v>
      </c>
      <c r="BS42" s="782"/>
      <c r="BT42" s="604">
        <v>0</v>
      </c>
      <c r="BU42" s="782">
        <v>0</v>
      </c>
      <c r="BV42" s="782">
        <v>0</v>
      </c>
      <c r="BW42" s="782">
        <v>0</v>
      </c>
      <c r="BX42" s="534">
        <v>0</v>
      </c>
      <c r="BY42" s="804"/>
      <c r="BZ42" s="604">
        <v>0</v>
      </c>
      <c r="CA42" s="782">
        <v>0</v>
      </c>
      <c r="CB42" s="782">
        <v>0</v>
      </c>
      <c r="CC42" s="782">
        <v>0</v>
      </c>
      <c r="CD42" s="534">
        <v>0</v>
      </c>
      <c r="CE42" s="804"/>
      <c r="CF42" s="604">
        <v>0</v>
      </c>
      <c r="CG42" s="782">
        <v>0</v>
      </c>
      <c r="CH42" s="782">
        <v>0</v>
      </c>
      <c r="CI42" s="782">
        <v>0</v>
      </c>
      <c r="CJ42" s="534">
        <v>0</v>
      </c>
      <c r="CK42" s="804"/>
      <c r="CL42" s="604">
        <v>0</v>
      </c>
      <c r="CM42" s="782">
        <v>0</v>
      </c>
      <c r="CN42" s="782">
        <v>0</v>
      </c>
      <c r="CO42" s="782">
        <v>0</v>
      </c>
      <c r="CP42" s="534">
        <v>0</v>
      </c>
    </row>
    <row r="43" spans="1:94" ht="17.25" hidden="1" outlineLevel="1" x14ac:dyDescent="0.4">
      <c r="B43" s="502" t="s">
        <v>27</v>
      </c>
      <c r="C43" s="785"/>
      <c r="D43" s="785"/>
      <c r="E43" s="758">
        <f t="shared" si="0"/>
        <v>86.193000000000211</v>
      </c>
      <c r="F43" s="735">
        <f t="shared" si="1"/>
        <v>11930.116</v>
      </c>
      <c r="G43" s="785"/>
      <c r="H43" s="593">
        <v>-1</v>
      </c>
      <c r="I43" s="523">
        <v>3</v>
      </c>
      <c r="J43" s="685">
        <v>1</v>
      </c>
      <c r="K43" s="785"/>
      <c r="L43" s="593">
        <v>913.25300000000004</v>
      </c>
      <c r="M43" s="523">
        <v>1318.1219999999998</v>
      </c>
      <c r="N43" s="523">
        <v>152.74100000000001</v>
      </c>
      <c r="O43" s="523">
        <v>83.193000000000211</v>
      </c>
      <c r="P43" s="603">
        <v>2467.3090000000002</v>
      </c>
      <c r="Q43" s="785"/>
      <c r="R43" s="580">
        <v>51.651000000000003</v>
      </c>
      <c r="S43" s="625">
        <v>-60.651000000000003</v>
      </c>
      <c r="T43" s="625">
        <v>880</v>
      </c>
      <c r="U43" s="625">
        <v>9546</v>
      </c>
      <c r="V43" s="625">
        <v>10417</v>
      </c>
      <c r="W43" s="786"/>
      <c r="X43" s="580">
        <v>-2</v>
      </c>
      <c r="Y43" s="625">
        <v>-7</v>
      </c>
      <c r="Z43" s="625">
        <v>8</v>
      </c>
      <c r="AA43" s="625">
        <v>-4.4589999999999996</v>
      </c>
      <c r="AB43" s="603">
        <v>-5.4589999999999996</v>
      </c>
      <c r="AC43" s="801"/>
      <c r="AD43" s="629">
        <v>0</v>
      </c>
      <c r="AE43" s="625">
        <v>0</v>
      </c>
      <c r="AF43" s="625">
        <v>0</v>
      </c>
      <c r="AG43" s="523">
        <v>-20</v>
      </c>
      <c r="AH43" s="603">
        <v>-20</v>
      </c>
      <c r="AI43" s="785"/>
      <c r="AJ43" s="629">
        <v>0</v>
      </c>
      <c r="AK43" s="625">
        <v>0</v>
      </c>
      <c r="AL43" s="625">
        <v>-51</v>
      </c>
      <c r="AM43" s="625">
        <v>59</v>
      </c>
      <c r="AN43" s="627">
        <v>8</v>
      </c>
      <c r="AO43" s="785"/>
      <c r="AP43" s="629">
        <v>0</v>
      </c>
      <c r="AQ43" s="625">
        <v>0</v>
      </c>
      <c r="AR43" s="625">
        <v>-1</v>
      </c>
      <c r="AS43" s="625">
        <v>10</v>
      </c>
      <c r="AT43" s="627">
        <v>9</v>
      </c>
      <c r="AU43" s="785"/>
      <c r="AV43" s="629">
        <v>-2</v>
      </c>
      <c r="AW43" s="824">
        <v>0</v>
      </c>
      <c r="AX43" s="824">
        <v>-1</v>
      </c>
      <c r="AY43" s="824">
        <v>4</v>
      </c>
      <c r="AZ43" s="627">
        <v>1</v>
      </c>
      <c r="BA43" s="785"/>
      <c r="BB43" s="629">
        <v>0</v>
      </c>
      <c r="BC43" s="824">
        <v>0</v>
      </c>
      <c r="BD43" s="824">
        <v>0</v>
      </c>
      <c r="BE43" s="824">
        <v>0</v>
      </c>
      <c r="BF43" s="627">
        <v>0</v>
      </c>
      <c r="BG43" s="785"/>
      <c r="BH43" s="629">
        <v>0</v>
      </c>
      <c r="BI43" s="824">
        <v>0</v>
      </c>
      <c r="BJ43" s="824">
        <v>0</v>
      </c>
      <c r="BK43" s="824">
        <v>0</v>
      </c>
      <c r="BL43" s="627">
        <v>0</v>
      </c>
      <c r="BM43" s="785"/>
      <c r="BN43" s="629">
        <v>0</v>
      </c>
      <c r="BO43" s="824">
        <v>0</v>
      </c>
      <c r="BP43" s="824">
        <v>0</v>
      </c>
      <c r="BQ43" s="824">
        <v>0</v>
      </c>
      <c r="BR43" s="627">
        <v>0</v>
      </c>
      <c r="BS43" s="824"/>
      <c r="BT43" s="629">
        <v>0</v>
      </c>
      <c r="BU43" s="824">
        <v>0</v>
      </c>
      <c r="BV43" s="824">
        <v>0</v>
      </c>
      <c r="BW43" s="824">
        <v>0</v>
      </c>
      <c r="BX43" s="627">
        <v>0</v>
      </c>
      <c r="BY43" s="804"/>
      <c r="BZ43" s="629">
        <v>0</v>
      </c>
      <c r="CA43" s="824">
        <v>0</v>
      </c>
      <c r="CB43" s="824">
        <v>0</v>
      </c>
      <c r="CC43" s="824">
        <v>0</v>
      </c>
      <c r="CD43" s="627">
        <v>0</v>
      </c>
      <c r="CE43" s="804"/>
      <c r="CF43" s="629">
        <v>0</v>
      </c>
      <c r="CG43" s="824">
        <v>0</v>
      </c>
      <c r="CH43" s="824">
        <v>0</v>
      </c>
      <c r="CI43" s="824">
        <v>0</v>
      </c>
      <c r="CJ43" s="627">
        <v>0</v>
      </c>
      <c r="CK43" s="804"/>
      <c r="CL43" s="629">
        <v>0</v>
      </c>
      <c r="CM43" s="824">
        <v>0</v>
      </c>
      <c r="CN43" s="824">
        <v>0</v>
      </c>
      <c r="CO43" s="824">
        <v>0</v>
      </c>
      <c r="CP43" s="627">
        <v>0</v>
      </c>
    </row>
    <row r="44" spans="1:94" s="788" customFormat="1" ht="15.75" collapsed="1" thickBot="1" x14ac:dyDescent="0.3">
      <c r="A44" s="100"/>
      <c r="B44" s="802" t="s">
        <v>58</v>
      </c>
      <c r="C44" s="785"/>
      <c r="D44" s="785"/>
      <c r="E44" s="759">
        <f>E36+SUM(E38:E43)</f>
        <v>26291.853999999996</v>
      </c>
      <c r="F44" s="736">
        <f>F36+SUM(F38:F43)</f>
        <v>15553.319999999998</v>
      </c>
      <c r="G44" s="785"/>
      <c r="H44" s="574">
        <v>5091.4209999999975</v>
      </c>
      <c r="I44" s="577">
        <f>SUM(I36:I43)</f>
        <v>6213.2879999999968</v>
      </c>
      <c r="J44" s="693">
        <v>8937.4670000000006</v>
      </c>
      <c r="K44" s="785"/>
      <c r="L44" s="574">
        <v>2563.8369999999977</v>
      </c>
      <c r="M44" s="577">
        <f>SUM(M36:M43)</f>
        <v>4159.9689999999973</v>
      </c>
      <c r="N44" s="577">
        <f>SUM(N36:N43)</f>
        <v>4142.5140000000001</v>
      </c>
      <c r="O44" s="577">
        <v>6049.6779999999999</v>
      </c>
      <c r="P44" s="584">
        <v>16915.997999999992</v>
      </c>
      <c r="Q44" s="785"/>
      <c r="R44" s="574">
        <v>6320.6509999999998</v>
      </c>
      <c r="S44" s="577">
        <v>7565.3490000000002</v>
      </c>
      <c r="T44" s="577">
        <v>8635</v>
      </c>
      <c r="U44" s="577">
        <v>4687</v>
      </c>
      <c r="V44" s="577">
        <v>27209</v>
      </c>
      <c r="W44" s="786"/>
      <c r="X44" s="574">
        <v>7025</v>
      </c>
      <c r="Y44" s="560">
        <v>7684</v>
      </c>
      <c r="Z44" s="560">
        <v>6833</v>
      </c>
      <c r="AA44" s="560">
        <v>8350.2800000000025</v>
      </c>
      <c r="AB44" s="547">
        <v>29892.280000000002</v>
      </c>
      <c r="AC44" s="801"/>
      <c r="AD44" s="612">
        <v>5484</v>
      </c>
      <c r="AE44" s="560">
        <v>7201</v>
      </c>
      <c r="AF44" s="560">
        <v>7370</v>
      </c>
      <c r="AG44" s="459">
        <v>4562</v>
      </c>
      <c r="AH44" s="547">
        <v>24617</v>
      </c>
      <c r="AI44" s="785"/>
      <c r="AJ44" s="612">
        <v>5016</v>
      </c>
      <c r="AK44" s="560">
        <v>4532</v>
      </c>
      <c r="AL44" s="560">
        <v>6583</v>
      </c>
      <c r="AM44" s="560">
        <v>4932</v>
      </c>
      <c r="AN44" s="564">
        <v>21063</v>
      </c>
      <c r="AO44" s="785"/>
      <c r="AP44" s="612">
        <v>3300</v>
      </c>
      <c r="AQ44" s="560">
        <v>3104</v>
      </c>
      <c r="AR44" s="560">
        <v>1194</v>
      </c>
      <c r="AS44" s="560">
        <v>1189</v>
      </c>
      <c r="AT44" s="564">
        <v>8787</v>
      </c>
      <c r="AU44" s="785"/>
      <c r="AV44" s="612">
        <v>3085</v>
      </c>
      <c r="AW44" s="560">
        <v>3828</v>
      </c>
      <c r="AX44" s="560">
        <v>4322</v>
      </c>
      <c r="AY44" s="560">
        <v>3641</v>
      </c>
      <c r="AZ44" s="564">
        <v>14876</v>
      </c>
      <c r="BA44" s="785"/>
      <c r="BB44" s="612">
        <v>3273</v>
      </c>
      <c r="BC44" s="560">
        <v>4557</v>
      </c>
      <c r="BD44" s="560">
        <v>3900</v>
      </c>
      <c r="BE44" s="560">
        <v>1746</v>
      </c>
      <c r="BF44" s="564">
        <v>13476</v>
      </c>
      <c r="BG44" s="785"/>
      <c r="BH44" s="612">
        <v>2565</v>
      </c>
      <c r="BI44" s="560">
        <v>3359</v>
      </c>
      <c r="BJ44" s="560">
        <v>3500</v>
      </c>
      <c r="BK44" s="560">
        <v>364</v>
      </c>
      <c r="BL44" s="564">
        <v>9788</v>
      </c>
      <c r="BM44" s="785"/>
      <c r="BN44" s="612">
        <v>2917</v>
      </c>
      <c r="BO44" s="560">
        <v>4664</v>
      </c>
      <c r="BP44" s="560">
        <v>3215</v>
      </c>
      <c r="BQ44" s="560">
        <v>1514</v>
      </c>
      <c r="BR44" s="564">
        <v>12310</v>
      </c>
      <c r="BS44" s="803"/>
      <c r="BT44" s="612">
        <v>3972</v>
      </c>
      <c r="BU44" s="560">
        <v>3934</v>
      </c>
      <c r="BV44" s="560">
        <v>5286</v>
      </c>
      <c r="BW44" s="560">
        <v>3293</v>
      </c>
      <c r="BX44" s="564">
        <v>16485</v>
      </c>
      <c r="BY44" s="804"/>
      <c r="BZ44" s="612">
        <v>3557</v>
      </c>
      <c r="CA44" s="560">
        <v>4779</v>
      </c>
      <c r="CB44" s="560">
        <v>4333</v>
      </c>
      <c r="CC44" s="560">
        <v>3154</v>
      </c>
      <c r="CD44" s="564">
        <v>15823</v>
      </c>
      <c r="CE44" s="804"/>
      <c r="CF44" s="612">
        <v>3618</v>
      </c>
      <c r="CG44" s="560">
        <v>5279</v>
      </c>
      <c r="CH44" s="560">
        <v>4757</v>
      </c>
      <c r="CI44" s="560">
        <v>3540</v>
      </c>
      <c r="CJ44" s="564">
        <v>17194</v>
      </c>
      <c r="CK44" s="804"/>
      <c r="CL44" s="612">
        <v>1650</v>
      </c>
      <c r="CM44" s="560">
        <v>4403</v>
      </c>
      <c r="CN44" s="560">
        <v>4129</v>
      </c>
      <c r="CO44" s="560">
        <v>3315</v>
      </c>
      <c r="CP44" s="564">
        <v>13497</v>
      </c>
    </row>
    <row r="45" spans="1:94" x14ac:dyDescent="0.25">
      <c r="B45" s="502"/>
      <c r="C45" s="785"/>
      <c r="D45" s="785"/>
      <c r="E45" s="726"/>
      <c r="F45" s="726"/>
      <c r="G45" s="785"/>
      <c r="H45" s="546"/>
      <c r="I45" s="722"/>
      <c r="J45" s="686"/>
      <c r="K45" s="785"/>
      <c r="L45" s="546"/>
      <c r="M45" s="561"/>
      <c r="N45" s="561"/>
      <c r="O45" s="459"/>
      <c r="P45" s="547"/>
      <c r="Q45" s="785"/>
      <c r="R45" s="546"/>
      <c r="S45" s="561"/>
      <c r="T45" s="561"/>
      <c r="U45" s="459"/>
      <c r="V45" s="547"/>
      <c r="W45" s="786"/>
      <c r="X45" s="546"/>
      <c r="Y45" s="561"/>
      <c r="Z45" s="561"/>
      <c r="AA45" s="459"/>
      <c r="AB45" s="547"/>
      <c r="AC45" s="801"/>
      <c r="AD45" s="646"/>
      <c r="AE45" s="561"/>
      <c r="AF45" s="561"/>
      <c r="AG45" s="459"/>
      <c r="AH45" s="547">
        <v>0</v>
      </c>
      <c r="AI45" s="785"/>
      <c r="AJ45" s="646"/>
      <c r="AK45" s="561"/>
      <c r="AL45" s="561"/>
      <c r="AM45" s="561"/>
      <c r="AN45" s="565"/>
      <c r="AO45" s="785"/>
      <c r="AP45" s="646"/>
      <c r="AQ45" s="560"/>
      <c r="AR45" s="560"/>
      <c r="AS45" s="560"/>
      <c r="AT45" s="564"/>
      <c r="AU45" s="785"/>
      <c r="AV45" s="612"/>
      <c r="AW45" s="803"/>
      <c r="AX45" s="803"/>
      <c r="AY45" s="803"/>
      <c r="AZ45" s="564"/>
      <c r="BA45" s="785"/>
      <c r="BB45" s="612"/>
      <c r="BC45" s="803"/>
      <c r="BD45" s="803"/>
      <c r="BE45" s="803"/>
      <c r="BF45" s="564"/>
      <c r="BG45" s="785"/>
      <c r="BH45" s="612"/>
      <c r="BI45" s="803"/>
      <c r="BJ45" s="803"/>
      <c r="BK45" s="803"/>
      <c r="BL45" s="564"/>
      <c r="BM45" s="785"/>
      <c r="BN45" s="612"/>
      <c r="BO45" s="803"/>
      <c r="BP45" s="803"/>
      <c r="BQ45" s="803"/>
      <c r="BR45" s="564"/>
      <c r="BS45" s="803"/>
      <c r="BT45" s="612"/>
      <c r="BU45" s="803"/>
      <c r="BV45" s="803"/>
      <c r="BW45" s="803"/>
      <c r="BX45" s="564"/>
      <c r="BZ45" s="612"/>
      <c r="CA45" s="826"/>
      <c r="CB45" s="826"/>
      <c r="CC45" s="826"/>
      <c r="CD45" s="827"/>
      <c r="CF45" s="612"/>
      <c r="CG45" s="826"/>
      <c r="CH45" s="826"/>
      <c r="CI45" s="826"/>
      <c r="CJ45" s="827"/>
      <c r="CL45" s="612"/>
      <c r="CM45" s="826"/>
      <c r="CN45" s="826"/>
      <c r="CO45" s="826"/>
      <c r="CP45" s="827"/>
    </row>
    <row r="46" spans="1:94" x14ac:dyDescent="0.25">
      <c r="B46" s="502"/>
      <c r="C46" s="785"/>
      <c r="D46" s="785"/>
      <c r="E46" s="722"/>
      <c r="F46" s="722"/>
      <c r="G46" s="785"/>
      <c r="H46" s="546"/>
      <c r="I46" s="722"/>
      <c r="J46" s="911"/>
      <c r="K46" s="785"/>
      <c r="L46" s="546"/>
      <c r="M46" s="561"/>
      <c r="N46" s="561"/>
      <c r="O46" s="459"/>
      <c r="P46" s="547"/>
      <c r="Q46" s="785"/>
      <c r="R46" s="546"/>
      <c r="S46" s="561"/>
      <c r="T46" s="561"/>
      <c r="U46" s="459"/>
      <c r="V46" s="547"/>
      <c r="W46" s="786"/>
      <c r="X46" s="546"/>
      <c r="Y46" s="561"/>
      <c r="Z46" s="561"/>
      <c r="AA46" s="459"/>
      <c r="AB46" s="547"/>
      <c r="AC46" s="801"/>
      <c r="AD46" s="646"/>
      <c r="AE46" s="561"/>
      <c r="AF46" s="561"/>
      <c r="AG46" s="459"/>
      <c r="AH46" s="547">
        <v>0</v>
      </c>
      <c r="AI46" s="785"/>
      <c r="AJ46" s="646"/>
      <c r="AK46" s="561"/>
      <c r="AL46" s="561"/>
      <c r="AM46" s="561"/>
      <c r="AN46" s="565"/>
      <c r="AO46" s="785"/>
      <c r="AP46" s="646"/>
      <c r="AQ46" s="560"/>
      <c r="AR46" s="560"/>
      <c r="AS46" s="560"/>
      <c r="AT46" s="564"/>
      <c r="AU46" s="785"/>
      <c r="AV46" s="612"/>
      <c r="AW46" s="803"/>
      <c r="AX46" s="803"/>
      <c r="AY46" s="803"/>
      <c r="AZ46" s="564"/>
      <c r="BA46" s="785"/>
      <c r="BB46" s="612"/>
      <c r="BC46" s="803"/>
      <c r="BD46" s="803"/>
      <c r="BE46" s="803"/>
      <c r="BF46" s="564"/>
      <c r="BG46" s="785"/>
      <c r="BH46" s="612"/>
      <c r="BI46" s="803"/>
      <c r="BJ46" s="803"/>
      <c r="BK46" s="803"/>
      <c r="BL46" s="564"/>
      <c r="BM46" s="785"/>
      <c r="BN46" s="612"/>
      <c r="BO46" s="803"/>
      <c r="BP46" s="803"/>
      <c r="BQ46" s="803"/>
      <c r="BR46" s="564"/>
      <c r="BS46" s="803"/>
      <c r="BT46" s="612"/>
      <c r="BU46" s="803"/>
      <c r="BV46" s="803"/>
      <c r="BW46" s="803"/>
      <c r="BX46" s="564"/>
      <c r="BZ46" s="612"/>
      <c r="CA46" s="826"/>
      <c r="CB46" s="826"/>
      <c r="CC46" s="826"/>
      <c r="CD46" s="827"/>
      <c r="CF46" s="612"/>
      <c r="CG46" s="826"/>
      <c r="CH46" s="826"/>
      <c r="CI46" s="826"/>
      <c r="CJ46" s="827"/>
      <c r="CL46" s="612"/>
      <c r="CM46" s="826"/>
      <c r="CN46" s="826"/>
      <c r="CO46" s="826"/>
      <c r="CP46" s="827"/>
    </row>
    <row r="47" spans="1:94" s="788" customFormat="1" x14ac:dyDescent="0.25">
      <c r="A47" s="100"/>
      <c r="B47" s="802" t="s">
        <v>18</v>
      </c>
      <c r="C47" s="785"/>
      <c r="D47" s="785"/>
      <c r="E47" s="722"/>
      <c r="F47" s="722"/>
      <c r="G47" s="785"/>
      <c r="H47" s="546">
        <v>191124.09899999999</v>
      </c>
      <c r="I47" s="722">
        <v>193676.63099999999</v>
      </c>
      <c r="J47" s="911">
        <v>198054.568</v>
      </c>
      <c r="K47" s="785"/>
      <c r="L47" s="546">
        <v>190714.92800000001</v>
      </c>
      <c r="M47" s="561">
        <v>191467.033</v>
      </c>
      <c r="N47" s="561">
        <v>188511.25599999999</v>
      </c>
      <c r="O47" s="459">
        <v>190550.49100000001</v>
      </c>
      <c r="P47" s="565"/>
      <c r="Q47" s="785"/>
      <c r="R47" s="546">
        <v>175939</v>
      </c>
      <c r="S47" s="561">
        <v>185979</v>
      </c>
      <c r="T47" s="561">
        <v>194752</v>
      </c>
      <c r="U47" s="459">
        <v>189682</v>
      </c>
      <c r="V47" s="561"/>
      <c r="W47" s="786"/>
      <c r="X47" s="546">
        <v>170701</v>
      </c>
      <c r="Y47" s="561">
        <v>168739</v>
      </c>
      <c r="Z47" s="561">
        <v>173497.40400000001</v>
      </c>
      <c r="AA47" s="459">
        <v>175574.11900000001</v>
      </c>
      <c r="AB47" s="547"/>
      <c r="AC47" s="801"/>
      <c r="AD47" s="646">
        <v>159846</v>
      </c>
      <c r="AE47" s="561">
        <v>163043</v>
      </c>
      <c r="AF47" s="561">
        <v>163241</v>
      </c>
      <c r="AG47" s="459">
        <v>167542</v>
      </c>
      <c r="AH47" s="547"/>
      <c r="AI47" s="785"/>
      <c r="AJ47" s="646">
        <v>155351</v>
      </c>
      <c r="AK47" s="561">
        <v>153926</v>
      </c>
      <c r="AL47" s="561">
        <v>157740</v>
      </c>
      <c r="AM47" s="561">
        <v>160702</v>
      </c>
      <c r="AN47" s="565"/>
      <c r="AO47" s="785"/>
      <c r="AP47" s="646">
        <v>118176</v>
      </c>
      <c r="AQ47" s="560">
        <v>115962</v>
      </c>
      <c r="AR47" s="560">
        <v>113777</v>
      </c>
      <c r="AS47" s="560">
        <v>115518</v>
      </c>
      <c r="AT47" s="564"/>
      <c r="AU47" s="785"/>
      <c r="AV47" s="612">
        <v>123109</v>
      </c>
      <c r="AW47" s="803">
        <v>117561</v>
      </c>
      <c r="AX47" s="803">
        <v>119244</v>
      </c>
      <c r="AY47" s="803">
        <v>118152</v>
      </c>
      <c r="AZ47" s="564"/>
      <c r="BA47" s="785"/>
      <c r="BB47" s="612">
        <v>111291</v>
      </c>
      <c r="BC47" s="803">
        <v>110533</v>
      </c>
      <c r="BD47" s="803">
        <v>111762</v>
      </c>
      <c r="BE47" s="803">
        <v>109345</v>
      </c>
      <c r="BF47" s="564"/>
      <c r="BG47" s="785"/>
      <c r="BH47" s="612">
        <v>107282</v>
      </c>
      <c r="BI47" s="803">
        <v>109378</v>
      </c>
      <c r="BJ47" s="803">
        <v>111183</v>
      </c>
      <c r="BK47" s="803">
        <v>108421</v>
      </c>
      <c r="BL47" s="564"/>
      <c r="BM47" s="785"/>
      <c r="BN47" s="612">
        <v>138610</v>
      </c>
      <c r="BO47" s="803">
        <v>134920</v>
      </c>
      <c r="BP47" s="803">
        <v>132818</v>
      </c>
      <c r="BQ47" s="803">
        <v>114914</v>
      </c>
      <c r="BR47" s="564"/>
      <c r="BS47" s="803"/>
      <c r="BT47" s="612">
        <v>145710</v>
      </c>
      <c r="BU47" s="803">
        <v>147094</v>
      </c>
      <c r="BV47" s="803">
        <v>146786</v>
      </c>
      <c r="BW47" s="803">
        <v>138985</v>
      </c>
      <c r="BX47" s="564"/>
      <c r="BZ47" s="612">
        <v>152741</v>
      </c>
      <c r="CA47" s="828">
        <v>153157</v>
      </c>
      <c r="CB47" s="828">
        <v>150369</v>
      </c>
      <c r="CC47" s="828">
        <v>144812</v>
      </c>
      <c r="CD47" s="609"/>
      <c r="CF47" s="612">
        <v>156319</v>
      </c>
      <c r="CG47" s="828">
        <v>157019</v>
      </c>
      <c r="CH47" s="828">
        <v>156856</v>
      </c>
      <c r="CI47" s="828">
        <v>153727</v>
      </c>
      <c r="CJ47" s="609"/>
      <c r="CL47" s="612">
        <v>169114</v>
      </c>
      <c r="CM47" s="828">
        <v>166151</v>
      </c>
      <c r="CN47" s="828">
        <v>160079</v>
      </c>
      <c r="CO47" s="828">
        <v>155902</v>
      </c>
      <c r="CP47" s="609"/>
    </row>
    <row r="48" spans="1:94" s="788" customFormat="1" ht="7.5" customHeight="1" x14ac:dyDescent="0.25">
      <c r="A48" s="100"/>
      <c r="B48" s="802"/>
      <c r="C48" s="785"/>
      <c r="D48" s="785"/>
      <c r="E48" s="722"/>
      <c r="F48" s="722"/>
      <c r="G48" s="785"/>
      <c r="H48" s="546"/>
      <c r="I48" s="722"/>
      <c r="J48" s="911"/>
      <c r="K48" s="785"/>
      <c r="L48" s="546"/>
      <c r="M48" s="561"/>
      <c r="N48" s="561"/>
      <c r="O48" s="459"/>
      <c r="P48" s="565"/>
      <c r="Q48" s="785"/>
      <c r="R48" s="546"/>
      <c r="S48" s="561"/>
      <c r="T48" s="561"/>
      <c r="U48" s="459"/>
      <c r="V48" s="561"/>
      <c r="W48" s="786"/>
      <c r="X48" s="546"/>
      <c r="Y48" s="561"/>
      <c r="Z48" s="561"/>
      <c r="AA48" s="459"/>
      <c r="AB48" s="547"/>
      <c r="AC48" s="801"/>
      <c r="AD48" s="646"/>
      <c r="AE48" s="561"/>
      <c r="AF48" s="561"/>
      <c r="AG48" s="459">
        <v>0</v>
      </c>
      <c r="AH48" s="547"/>
      <c r="AI48" s="785"/>
      <c r="AJ48" s="646"/>
      <c r="AK48" s="561"/>
      <c r="AL48" s="561"/>
      <c r="AM48" s="561"/>
      <c r="AN48" s="565"/>
      <c r="AO48" s="785"/>
      <c r="AP48" s="646"/>
      <c r="AQ48" s="560"/>
      <c r="AR48" s="560"/>
      <c r="AS48" s="560"/>
      <c r="AT48" s="564"/>
      <c r="AU48" s="785"/>
      <c r="AV48" s="612"/>
      <c r="AW48" s="803"/>
      <c r="AX48" s="803"/>
      <c r="AY48" s="803"/>
      <c r="AZ48" s="564"/>
      <c r="BA48" s="785"/>
      <c r="BB48" s="612"/>
      <c r="BC48" s="803"/>
      <c r="BD48" s="803"/>
      <c r="BE48" s="803"/>
      <c r="BF48" s="564"/>
      <c r="BG48" s="785"/>
      <c r="BH48" s="612"/>
      <c r="BI48" s="803"/>
      <c r="BJ48" s="803"/>
      <c r="BK48" s="803"/>
      <c r="BL48" s="564"/>
      <c r="BM48" s="785"/>
      <c r="BN48" s="612"/>
      <c r="BO48" s="803"/>
      <c r="BP48" s="803"/>
      <c r="BQ48" s="803"/>
      <c r="BR48" s="564"/>
      <c r="BS48" s="803"/>
      <c r="BT48" s="612"/>
      <c r="BU48" s="803"/>
      <c r="BV48" s="803"/>
      <c r="BW48" s="803"/>
      <c r="BX48" s="564"/>
      <c r="BZ48" s="612"/>
      <c r="CA48" s="828"/>
      <c r="CB48" s="804"/>
      <c r="CC48" s="828"/>
      <c r="CD48" s="609"/>
      <c r="CF48" s="612"/>
      <c r="CG48" s="828"/>
      <c r="CH48" s="804"/>
      <c r="CI48" s="828"/>
      <c r="CJ48" s="609"/>
      <c r="CL48" s="612"/>
      <c r="CM48" s="828"/>
      <c r="CN48" s="804"/>
      <c r="CO48" s="828"/>
      <c r="CP48" s="609"/>
    </row>
    <row r="49" spans="1:94" hidden="1" outlineLevel="1" x14ac:dyDescent="0.25">
      <c r="B49" s="502" t="s">
        <v>19</v>
      </c>
      <c r="C49" s="785"/>
      <c r="D49" s="785"/>
      <c r="E49" s="724"/>
      <c r="F49" s="724"/>
      <c r="G49" s="785"/>
      <c r="H49" s="544">
        <v>91841.234599999996</v>
      </c>
      <c r="I49" s="724">
        <v>90510.792600000001</v>
      </c>
      <c r="J49" s="912">
        <v>91479.688999999998</v>
      </c>
      <c r="K49" s="785"/>
      <c r="L49" s="544">
        <v>88445.411599999992</v>
      </c>
      <c r="M49" s="829">
        <v>87564.422599999991</v>
      </c>
      <c r="N49" s="829">
        <v>87202.484599999996</v>
      </c>
      <c r="O49" s="468">
        <v>90683.255600000004</v>
      </c>
      <c r="P49" s="565"/>
      <c r="Q49" s="785"/>
      <c r="R49" s="544">
        <v>67769</v>
      </c>
      <c r="S49" s="829">
        <v>69028</v>
      </c>
      <c r="T49" s="829">
        <v>69434</v>
      </c>
      <c r="U49" s="468">
        <v>75708</v>
      </c>
      <c r="V49" s="561"/>
      <c r="W49" s="786"/>
      <c r="X49" s="544">
        <v>69927</v>
      </c>
      <c r="Y49" s="829">
        <v>64665</v>
      </c>
      <c r="Z49" s="829">
        <v>65738</v>
      </c>
      <c r="AA49" s="468">
        <v>65302.476999999999</v>
      </c>
      <c r="AB49" s="539"/>
      <c r="AC49" s="801"/>
      <c r="AD49" s="830">
        <v>70251</v>
      </c>
      <c r="AE49" s="829">
        <v>70212</v>
      </c>
      <c r="AF49" s="829">
        <v>68726</v>
      </c>
      <c r="AG49" s="468">
        <v>68143</v>
      </c>
      <c r="AH49" s="539"/>
      <c r="AI49" s="785"/>
      <c r="AJ49" s="830">
        <v>76567</v>
      </c>
      <c r="AK49" s="829">
        <v>65410</v>
      </c>
      <c r="AL49" s="829">
        <v>70727</v>
      </c>
      <c r="AM49" s="829">
        <v>69006</v>
      </c>
      <c r="AN49" s="565"/>
      <c r="AO49" s="785"/>
      <c r="AP49" s="646">
        <v>76753</v>
      </c>
      <c r="AQ49" s="533">
        <v>74011</v>
      </c>
      <c r="AR49" s="533">
        <v>74331</v>
      </c>
      <c r="AS49" s="533">
        <v>75915</v>
      </c>
      <c r="AT49" s="534"/>
      <c r="AU49" s="785"/>
      <c r="AV49" s="604">
        <v>77056</v>
      </c>
      <c r="AW49" s="782">
        <v>74571</v>
      </c>
      <c r="AX49" s="782">
        <v>75669</v>
      </c>
      <c r="AY49" s="782">
        <v>73831</v>
      </c>
      <c r="AZ49" s="534"/>
      <c r="BA49" s="785"/>
      <c r="BB49" s="604">
        <v>73375</v>
      </c>
      <c r="BC49" s="782">
        <v>71838</v>
      </c>
      <c r="BD49" s="782">
        <v>72668</v>
      </c>
      <c r="BE49" s="782">
        <v>72944</v>
      </c>
      <c r="BF49" s="534"/>
      <c r="BG49" s="785"/>
      <c r="BH49" s="604">
        <v>72493</v>
      </c>
      <c r="BI49" s="782">
        <v>72401</v>
      </c>
      <c r="BJ49" s="782">
        <v>72875</v>
      </c>
      <c r="BK49" s="782">
        <v>70641</v>
      </c>
      <c r="BL49" s="534"/>
      <c r="BM49" s="785"/>
      <c r="BN49" s="604">
        <v>71371</v>
      </c>
      <c r="BO49" s="782">
        <v>69064</v>
      </c>
      <c r="BP49" s="782">
        <v>68227</v>
      </c>
      <c r="BQ49" s="782">
        <v>68440</v>
      </c>
      <c r="BR49" s="534"/>
      <c r="BS49" s="782"/>
      <c r="BT49" s="604">
        <v>74565</v>
      </c>
      <c r="BU49" s="782">
        <v>73170</v>
      </c>
      <c r="BV49" s="782">
        <v>73792</v>
      </c>
      <c r="BW49" s="782">
        <v>71048</v>
      </c>
      <c r="BX49" s="534"/>
      <c r="BZ49" s="604">
        <v>77877</v>
      </c>
      <c r="CA49" s="831">
        <v>77285</v>
      </c>
      <c r="CB49" s="831">
        <v>75598</v>
      </c>
      <c r="CC49" s="831">
        <v>73504</v>
      </c>
      <c r="CD49" s="534"/>
      <c r="CF49" s="604">
        <v>81159</v>
      </c>
      <c r="CG49" s="831">
        <v>80865</v>
      </c>
      <c r="CH49" s="831">
        <v>77777</v>
      </c>
      <c r="CI49" s="831">
        <v>77545</v>
      </c>
      <c r="CJ49" s="534"/>
      <c r="CL49" s="604">
        <v>84342</v>
      </c>
      <c r="CM49" s="831">
        <v>83569</v>
      </c>
      <c r="CN49" s="831">
        <v>81799</v>
      </c>
      <c r="CO49" s="831">
        <v>79008</v>
      </c>
      <c r="CP49" s="534"/>
    </row>
    <row r="50" spans="1:94" s="798" customFormat="1" ht="15" hidden="1" customHeight="1" outlineLevel="1" x14ac:dyDescent="0.25">
      <c r="A50" s="100"/>
      <c r="B50" s="502" t="s">
        <v>21</v>
      </c>
      <c r="C50" s="790"/>
      <c r="D50" s="790"/>
      <c r="E50" s="725"/>
      <c r="F50" s="725"/>
      <c r="G50" s="790"/>
      <c r="H50" s="545">
        <v>37698.334569999992</v>
      </c>
      <c r="I50" s="725">
        <v>40341.872569999992</v>
      </c>
      <c r="J50" s="548">
        <v>42519.69</v>
      </c>
      <c r="K50" s="790"/>
      <c r="L50" s="545">
        <v>36853.186569999991</v>
      </c>
      <c r="M50" s="832">
        <v>50058.333569999988</v>
      </c>
      <c r="N50" s="832">
        <v>39701.834569999992</v>
      </c>
      <c r="O50" s="521">
        <v>37610.262569999977</v>
      </c>
      <c r="P50" s="833"/>
      <c r="Q50" s="790"/>
      <c r="R50" s="545">
        <v>37768</v>
      </c>
      <c r="S50" s="832">
        <v>45511</v>
      </c>
      <c r="T50" s="832">
        <v>49121</v>
      </c>
      <c r="U50" s="521">
        <v>49132</v>
      </c>
      <c r="V50" s="834"/>
      <c r="W50" s="794"/>
      <c r="X50" s="545">
        <v>38731</v>
      </c>
      <c r="Y50" s="832">
        <v>39522</v>
      </c>
      <c r="Z50" s="832">
        <v>42106.39503</v>
      </c>
      <c r="AA50" s="521">
        <v>39505.067030000006</v>
      </c>
      <c r="AB50" s="540"/>
      <c r="AC50" s="801"/>
      <c r="AD50" s="835">
        <v>35516</v>
      </c>
      <c r="AE50" s="832">
        <v>36290</v>
      </c>
      <c r="AF50" s="832">
        <v>36050</v>
      </c>
      <c r="AG50" s="521">
        <v>39602</v>
      </c>
      <c r="AH50" s="540"/>
      <c r="AI50" s="790"/>
      <c r="AJ50" s="835">
        <v>30679</v>
      </c>
      <c r="AK50" s="832">
        <v>39266</v>
      </c>
      <c r="AL50" s="832">
        <v>35864</v>
      </c>
      <c r="AM50" s="832">
        <v>39090</v>
      </c>
      <c r="AN50" s="833"/>
      <c r="AO50" s="790"/>
      <c r="AP50" s="812">
        <v>28967</v>
      </c>
      <c r="AQ50" s="537">
        <v>28865</v>
      </c>
      <c r="AR50" s="537">
        <v>28668</v>
      </c>
      <c r="AS50" s="537">
        <v>28491</v>
      </c>
      <c r="AT50" s="538"/>
      <c r="AU50" s="790"/>
      <c r="AV50" s="821">
        <v>34049</v>
      </c>
      <c r="AW50" s="822">
        <v>32282</v>
      </c>
      <c r="AX50" s="822">
        <v>34300</v>
      </c>
      <c r="AY50" s="822">
        <v>32383</v>
      </c>
      <c r="AZ50" s="538"/>
      <c r="BA50" s="790"/>
      <c r="BB50" s="821">
        <v>23696</v>
      </c>
      <c r="BC50" s="822">
        <v>26456</v>
      </c>
      <c r="BD50" s="822">
        <v>26355</v>
      </c>
      <c r="BE50" s="822">
        <v>24919</v>
      </c>
      <c r="BF50" s="538"/>
      <c r="BG50" s="790"/>
      <c r="BH50" s="821">
        <v>23503</v>
      </c>
      <c r="BI50" s="822">
        <v>24914</v>
      </c>
      <c r="BJ50" s="822">
        <v>25148</v>
      </c>
      <c r="BK50" s="822">
        <v>24973</v>
      </c>
      <c r="BL50" s="538"/>
      <c r="BM50" s="790"/>
      <c r="BN50" s="821">
        <v>23067</v>
      </c>
      <c r="BO50" s="822">
        <v>21790</v>
      </c>
      <c r="BP50" s="822">
        <v>24391</v>
      </c>
      <c r="BQ50" s="822">
        <v>24993</v>
      </c>
      <c r="BR50" s="538"/>
      <c r="BS50" s="822"/>
      <c r="BT50" s="821">
        <v>25571</v>
      </c>
      <c r="BU50" s="822">
        <v>27464</v>
      </c>
      <c r="BV50" s="822">
        <v>25755</v>
      </c>
      <c r="BW50" s="822">
        <v>21648</v>
      </c>
      <c r="BX50" s="538"/>
      <c r="BZ50" s="821">
        <v>26855</v>
      </c>
      <c r="CA50" s="836">
        <v>26647</v>
      </c>
      <c r="CB50" s="836">
        <v>27556</v>
      </c>
      <c r="CC50" s="836">
        <v>25553</v>
      </c>
      <c r="CD50" s="538"/>
      <c r="CF50" s="821">
        <v>30222</v>
      </c>
      <c r="CG50" s="836">
        <v>29451</v>
      </c>
      <c r="CH50" s="836">
        <v>30954</v>
      </c>
      <c r="CI50" s="836">
        <v>27546</v>
      </c>
      <c r="CJ50" s="538"/>
      <c r="CL50" s="821">
        <v>38100</v>
      </c>
      <c r="CM50" s="836">
        <v>37424</v>
      </c>
      <c r="CN50" s="836">
        <v>31937</v>
      </c>
      <c r="CO50" s="836">
        <v>30825</v>
      </c>
      <c r="CP50" s="538"/>
    </row>
    <row r="51" spans="1:94" s="788" customFormat="1" collapsed="1" x14ac:dyDescent="0.25">
      <c r="A51" s="100"/>
      <c r="B51" s="802" t="s">
        <v>22</v>
      </c>
      <c r="C51" s="785"/>
      <c r="D51" s="785"/>
      <c r="E51" s="722"/>
      <c r="F51" s="722"/>
      <c r="G51" s="785"/>
      <c r="H51" s="546">
        <v>129539.56916999999</v>
      </c>
      <c r="I51" s="722">
        <v>130852.66516999999</v>
      </c>
      <c r="J51" s="911">
        <v>133999.37899999999</v>
      </c>
      <c r="K51" s="785"/>
      <c r="L51" s="546">
        <v>125298.59816999998</v>
      </c>
      <c r="M51" s="561">
        <v>137622.75616999998</v>
      </c>
      <c r="N51" s="561">
        <v>126904.31916999999</v>
      </c>
      <c r="O51" s="459">
        <v>128293.51816999998</v>
      </c>
      <c r="P51" s="565"/>
      <c r="Q51" s="785"/>
      <c r="R51" s="546">
        <v>105537</v>
      </c>
      <c r="S51" s="561">
        <v>114539</v>
      </c>
      <c r="T51" s="561">
        <v>118555</v>
      </c>
      <c r="U51" s="459">
        <v>124840</v>
      </c>
      <c r="V51" s="561"/>
      <c r="W51" s="786"/>
      <c r="X51" s="546">
        <v>108658</v>
      </c>
      <c r="Y51" s="561">
        <v>104187</v>
      </c>
      <c r="Z51" s="561">
        <v>107844.39503</v>
      </c>
      <c r="AA51" s="459">
        <v>104807.54403</v>
      </c>
      <c r="AB51" s="547"/>
      <c r="AC51" s="801"/>
      <c r="AD51" s="646">
        <v>105767</v>
      </c>
      <c r="AE51" s="561">
        <v>106502</v>
      </c>
      <c r="AF51" s="561">
        <v>104776</v>
      </c>
      <c r="AG51" s="459">
        <v>107745</v>
      </c>
      <c r="AH51" s="547"/>
      <c r="AI51" s="785"/>
      <c r="AJ51" s="646">
        <v>107246</v>
      </c>
      <c r="AK51" s="561">
        <v>104676</v>
      </c>
      <c r="AL51" s="561">
        <v>106591</v>
      </c>
      <c r="AM51" s="561">
        <v>108096</v>
      </c>
      <c r="AN51" s="565"/>
      <c r="AO51" s="785"/>
      <c r="AP51" s="646">
        <v>105720</v>
      </c>
      <c r="AQ51" s="560">
        <v>102876</v>
      </c>
      <c r="AR51" s="560">
        <v>102999</v>
      </c>
      <c r="AS51" s="560">
        <v>104406</v>
      </c>
      <c r="AT51" s="564"/>
      <c r="AU51" s="785"/>
      <c r="AV51" s="612">
        <v>111105</v>
      </c>
      <c r="AW51" s="803">
        <v>106853</v>
      </c>
      <c r="AX51" s="803">
        <v>109969</v>
      </c>
      <c r="AY51" s="803">
        <v>106214</v>
      </c>
      <c r="AZ51" s="564"/>
      <c r="BA51" s="785"/>
      <c r="BB51" s="612">
        <v>97071</v>
      </c>
      <c r="BC51" s="803">
        <v>98294</v>
      </c>
      <c r="BD51" s="803">
        <v>99023</v>
      </c>
      <c r="BE51" s="803">
        <v>97863</v>
      </c>
      <c r="BF51" s="564"/>
      <c r="BG51" s="785"/>
      <c r="BH51" s="612">
        <v>95996</v>
      </c>
      <c r="BI51" s="803">
        <v>97315</v>
      </c>
      <c r="BJ51" s="803">
        <v>98023</v>
      </c>
      <c r="BK51" s="803">
        <v>95614</v>
      </c>
      <c r="BL51" s="564"/>
      <c r="BM51" s="785"/>
      <c r="BN51" s="612">
        <v>94438</v>
      </c>
      <c r="BO51" s="803">
        <v>90854</v>
      </c>
      <c r="BP51" s="803">
        <v>92618</v>
      </c>
      <c r="BQ51" s="803">
        <v>93433</v>
      </c>
      <c r="BR51" s="564"/>
      <c r="BS51" s="803"/>
      <c r="BT51" s="612">
        <v>100136</v>
      </c>
      <c r="BU51" s="803">
        <v>100634</v>
      </c>
      <c r="BV51" s="803">
        <v>99547</v>
      </c>
      <c r="BW51" s="803">
        <v>92696</v>
      </c>
      <c r="BX51" s="564"/>
      <c r="BZ51" s="612">
        <v>104732</v>
      </c>
      <c r="CA51" s="828">
        <v>103932</v>
      </c>
      <c r="CB51" s="828">
        <v>103154</v>
      </c>
      <c r="CC51" s="828">
        <v>99057</v>
      </c>
      <c r="CD51" s="564"/>
      <c r="CF51" s="612">
        <v>111381</v>
      </c>
      <c r="CG51" s="828">
        <v>110316</v>
      </c>
      <c r="CH51" s="828">
        <v>108731</v>
      </c>
      <c r="CI51" s="828">
        <v>105091</v>
      </c>
      <c r="CJ51" s="564"/>
      <c r="CL51" s="612">
        <v>122442</v>
      </c>
      <c r="CM51" s="828">
        <v>120993</v>
      </c>
      <c r="CN51" s="828">
        <v>113736</v>
      </c>
      <c r="CO51" s="828">
        <v>109833</v>
      </c>
      <c r="CP51" s="564"/>
    </row>
    <row r="52" spans="1:94" s="788" customFormat="1" ht="7.5" customHeight="1" x14ac:dyDescent="0.25">
      <c r="A52" s="100"/>
      <c r="B52" s="802"/>
      <c r="C52" s="785"/>
      <c r="D52" s="785"/>
      <c r="E52" s="722"/>
      <c r="F52" s="722"/>
      <c r="G52" s="785"/>
      <c r="H52" s="546"/>
      <c r="I52" s="722"/>
      <c r="J52" s="911"/>
      <c r="K52" s="785"/>
      <c r="L52" s="546"/>
      <c r="M52" s="561"/>
      <c r="N52" s="561"/>
      <c r="O52" s="459"/>
      <c r="P52" s="565"/>
      <c r="Q52" s="785"/>
      <c r="R52" s="546"/>
      <c r="S52" s="561"/>
      <c r="T52" s="561"/>
      <c r="U52" s="459"/>
      <c r="V52" s="561"/>
      <c r="W52" s="786"/>
      <c r="X52" s="546"/>
      <c r="Y52" s="561"/>
      <c r="Z52" s="561"/>
      <c r="AA52" s="459"/>
      <c r="AB52" s="547"/>
      <c r="AC52" s="801"/>
      <c r="AD52" s="646"/>
      <c r="AE52" s="561"/>
      <c r="AF52" s="561"/>
      <c r="AG52" s="459">
        <v>0</v>
      </c>
      <c r="AH52" s="547"/>
      <c r="AI52" s="785"/>
      <c r="AJ52" s="646"/>
      <c r="AK52" s="561"/>
      <c r="AL52" s="561"/>
      <c r="AM52" s="561"/>
      <c r="AN52" s="565"/>
      <c r="AO52" s="785"/>
      <c r="AP52" s="646"/>
      <c r="AQ52" s="560"/>
      <c r="AR52" s="560"/>
      <c r="AS52" s="560"/>
      <c r="AT52" s="564"/>
      <c r="AU52" s="785"/>
      <c r="AV52" s="612"/>
      <c r="AW52" s="803"/>
      <c r="AX52" s="803"/>
      <c r="AY52" s="803"/>
      <c r="AZ52" s="564"/>
      <c r="BA52" s="785"/>
      <c r="BB52" s="612"/>
      <c r="BC52" s="803"/>
      <c r="BD52" s="803"/>
      <c r="BE52" s="803"/>
      <c r="BF52" s="564"/>
      <c r="BG52" s="785"/>
      <c r="BH52" s="612"/>
      <c r="BI52" s="803"/>
      <c r="BJ52" s="803"/>
      <c r="BK52" s="803"/>
      <c r="BL52" s="564"/>
      <c r="BM52" s="785"/>
      <c r="BN52" s="612"/>
      <c r="BO52" s="803"/>
      <c r="BP52" s="803"/>
      <c r="BQ52" s="803"/>
      <c r="BR52" s="564"/>
      <c r="BS52" s="803"/>
      <c r="BT52" s="612"/>
      <c r="BU52" s="803"/>
      <c r="BV52" s="803"/>
      <c r="BW52" s="803"/>
      <c r="BX52" s="564"/>
      <c r="BZ52" s="612"/>
      <c r="CA52" s="828"/>
      <c r="CB52" s="828"/>
      <c r="CC52" s="828"/>
      <c r="CD52" s="564"/>
      <c r="CF52" s="612"/>
      <c r="CG52" s="828"/>
      <c r="CH52" s="828"/>
      <c r="CI52" s="828"/>
      <c r="CJ52" s="564"/>
      <c r="CL52" s="612"/>
      <c r="CM52" s="828"/>
      <c r="CN52" s="828"/>
      <c r="CO52" s="828"/>
      <c r="CP52" s="564"/>
    </row>
    <row r="53" spans="1:94" s="788" customFormat="1" x14ac:dyDescent="0.25">
      <c r="A53" s="100"/>
      <c r="B53" s="802" t="s">
        <v>29</v>
      </c>
      <c r="C53" s="785"/>
      <c r="D53" s="785"/>
      <c r="E53" s="722"/>
      <c r="F53" s="722"/>
      <c r="G53" s="785"/>
      <c r="H53" s="546">
        <v>61584.53</v>
      </c>
      <c r="I53" s="722">
        <v>62823.966</v>
      </c>
      <c r="J53" s="911">
        <v>64055.188999999998</v>
      </c>
      <c r="K53" s="785"/>
      <c r="L53" s="546">
        <v>65416.33</v>
      </c>
      <c r="M53" s="561">
        <v>53844.277000000002</v>
      </c>
      <c r="N53" s="561">
        <v>61606.936999999998</v>
      </c>
      <c r="O53" s="459">
        <v>62256.972999999998</v>
      </c>
      <c r="P53" s="565"/>
      <c r="Q53" s="785"/>
      <c r="R53" s="546">
        <v>70402</v>
      </c>
      <c r="S53" s="561">
        <v>71440</v>
      </c>
      <c r="T53" s="561">
        <v>76197</v>
      </c>
      <c r="U53" s="459">
        <v>64842</v>
      </c>
      <c r="V53" s="561"/>
      <c r="W53" s="786"/>
      <c r="X53" s="546">
        <v>62043</v>
      </c>
      <c r="Y53" s="561">
        <v>64552</v>
      </c>
      <c r="Z53" s="561">
        <v>65652.998999999996</v>
      </c>
      <c r="AA53" s="459">
        <v>70766.574999999997</v>
      </c>
      <c r="AB53" s="547"/>
      <c r="AC53" s="801"/>
      <c r="AD53" s="646">
        <v>54079</v>
      </c>
      <c r="AE53" s="561">
        <v>56541</v>
      </c>
      <c r="AF53" s="561">
        <v>58465</v>
      </c>
      <c r="AG53" s="459">
        <v>59797</v>
      </c>
      <c r="AH53" s="547"/>
      <c r="AI53" s="785"/>
      <c r="AJ53" s="646">
        <v>48105</v>
      </c>
      <c r="AK53" s="561">
        <v>49250</v>
      </c>
      <c r="AL53" s="561">
        <v>51149</v>
      </c>
      <c r="AM53" s="561">
        <v>52606</v>
      </c>
      <c r="AN53" s="565"/>
      <c r="AO53" s="785"/>
      <c r="AP53" s="646">
        <v>12456</v>
      </c>
      <c r="AQ53" s="560">
        <v>13086</v>
      </c>
      <c r="AR53" s="560">
        <v>10778</v>
      </c>
      <c r="AS53" s="560">
        <v>11112</v>
      </c>
      <c r="AT53" s="564"/>
      <c r="AU53" s="785"/>
      <c r="AV53" s="612">
        <v>12004</v>
      </c>
      <c r="AW53" s="803">
        <v>10708</v>
      </c>
      <c r="AX53" s="803">
        <v>9275</v>
      </c>
      <c r="AY53" s="803">
        <v>11938</v>
      </c>
      <c r="AZ53" s="564"/>
      <c r="BA53" s="785"/>
      <c r="BB53" s="612">
        <v>14220</v>
      </c>
      <c r="BC53" s="803">
        <v>12239</v>
      </c>
      <c r="BD53" s="803">
        <v>12739</v>
      </c>
      <c r="BE53" s="803">
        <v>11482</v>
      </c>
      <c r="BF53" s="564"/>
      <c r="BG53" s="785"/>
      <c r="BH53" s="612">
        <v>11286</v>
      </c>
      <c r="BI53" s="803">
        <v>12063</v>
      </c>
      <c r="BJ53" s="803">
        <v>13160</v>
      </c>
      <c r="BK53" s="803">
        <v>12807</v>
      </c>
      <c r="BL53" s="564"/>
      <c r="BM53" s="785"/>
      <c r="BN53" s="612">
        <v>44172</v>
      </c>
      <c r="BO53" s="803">
        <v>44066</v>
      </c>
      <c r="BP53" s="803">
        <v>40200</v>
      </c>
      <c r="BQ53" s="803">
        <v>21481</v>
      </c>
      <c r="BR53" s="564"/>
      <c r="BS53" s="803"/>
      <c r="BT53" s="612">
        <v>45574</v>
      </c>
      <c r="BU53" s="803">
        <v>46460</v>
      </c>
      <c r="BV53" s="803">
        <v>47239</v>
      </c>
      <c r="BW53" s="803">
        <v>46289</v>
      </c>
      <c r="BX53" s="564"/>
      <c r="BZ53" s="612">
        <v>48009</v>
      </c>
      <c r="CA53" s="828">
        <v>49225</v>
      </c>
      <c r="CB53" s="828">
        <v>47215</v>
      </c>
      <c r="CC53" s="828">
        <v>45755</v>
      </c>
      <c r="CD53" s="564"/>
      <c r="CF53" s="612">
        <v>44938</v>
      </c>
      <c r="CG53" s="828">
        <v>46703</v>
      </c>
      <c r="CH53" s="828">
        <v>48125</v>
      </c>
      <c r="CI53" s="828">
        <v>48636</v>
      </c>
      <c r="CJ53" s="564"/>
      <c r="CL53" s="612">
        <v>46672</v>
      </c>
      <c r="CM53" s="828">
        <v>45158</v>
      </c>
      <c r="CN53" s="828">
        <v>46343</v>
      </c>
      <c r="CO53" s="828">
        <v>46069</v>
      </c>
      <c r="CP53" s="564"/>
    </row>
    <row r="54" spans="1:94" ht="7.5" customHeight="1" x14ac:dyDescent="0.25">
      <c r="B54" s="502"/>
      <c r="C54" s="785"/>
      <c r="D54" s="785"/>
      <c r="E54" s="722"/>
      <c r="F54" s="722"/>
      <c r="G54" s="785"/>
      <c r="H54" s="546"/>
      <c r="I54" s="722"/>
      <c r="J54" s="911"/>
      <c r="K54" s="785"/>
      <c r="L54" s="546"/>
      <c r="M54" s="561"/>
      <c r="N54" s="561"/>
      <c r="O54" s="459"/>
      <c r="P54" s="565"/>
      <c r="Q54" s="785"/>
      <c r="R54" s="546"/>
      <c r="S54" s="561"/>
      <c r="T54" s="561"/>
      <c r="U54" s="459"/>
      <c r="V54" s="561"/>
      <c r="W54" s="786"/>
      <c r="X54" s="546"/>
      <c r="Y54" s="561"/>
      <c r="Z54" s="561"/>
      <c r="AA54" s="459"/>
      <c r="AB54" s="547"/>
      <c r="AC54" s="801"/>
      <c r="AD54" s="646"/>
      <c r="AE54" s="561"/>
      <c r="AF54" s="561"/>
      <c r="AG54" s="459"/>
      <c r="AH54" s="547"/>
      <c r="AI54" s="785"/>
      <c r="AJ54" s="646"/>
      <c r="AK54" s="561"/>
      <c r="AL54" s="561"/>
      <c r="AM54" s="561"/>
      <c r="AN54" s="565"/>
      <c r="AO54" s="785"/>
      <c r="AP54" s="646"/>
      <c r="AQ54" s="560"/>
      <c r="AR54" s="560"/>
      <c r="AS54" s="560"/>
      <c r="AT54" s="564"/>
      <c r="AU54" s="785"/>
      <c r="AV54" s="612"/>
      <c r="AW54" s="803"/>
      <c r="AX54" s="803"/>
      <c r="AY54" s="803"/>
      <c r="AZ54" s="564"/>
      <c r="BA54" s="785"/>
      <c r="BB54" s="612"/>
      <c r="BC54" s="803"/>
      <c r="BD54" s="803"/>
      <c r="BE54" s="803"/>
      <c r="BF54" s="564"/>
      <c r="BG54" s="785"/>
      <c r="BH54" s="612"/>
      <c r="BI54" s="803"/>
      <c r="BJ54" s="803"/>
      <c r="BK54" s="803"/>
      <c r="BL54" s="564"/>
      <c r="BM54" s="785"/>
      <c r="BN54" s="612"/>
      <c r="BO54" s="803"/>
      <c r="BP54" s="803"/>
      <c r="BQ54" s="803"/>
      <c r="BR54" s="564"/>
      <c r="BS54" s="803"/>
      <c r="BT54" s="612"/>
      <c r="BU54" s="803"/>
      <c r="BV54" s="803"/>
      <c r="BW54" s="803"/>
      <c r="BX54" s="564"/>
      <c r="BZ54" s="612"/>
      <c r="CA54" s="828"/>
      <c r="CB54" s="831"/>
      <c r="CC54" s="831"/>
      <c r="CD54" s="611"/>
      <c r="CF54" s="612"/>
      <c r="CG54" s="831"/>
      <c r="CH54" s="831"/>
      <c r="CI54" s="831"/>
      <c r="CJ54" s="611"/>
      <c r="CL54" s="612"/>
      <c r="CM54" s="831"/>
      <c r="CN54" s="831"/>
      <c r="CO54" s="831"/>
      <c r="CP54" s="611"/>
    </row>
    <row r="55" spans="1:94" s="788" customFormat="1" x14ac:dyDescent="0.25">
      <c r="A55" s="100"/>
      <c r="B55" s="802" t="s">
        <v>59</v>
      </c>
      <c r="C55" s="785"/>
      <c r="D55" s="785"/>
      <c r="E55" s="722"/>
      <c r="F55" s="722"/>
      <c r="G55" s="785"/>
      <c r="H55" s="546">
        <v>1153</v>
      </c>
      <c r="I55" s="722">
        <v>1912</v>
      </c>
      <c r="J55" s="911">
        <v>2749.105</v>
      </c>
      <c r="K55" s="785"/>
      <c r="L55" s="546">
        <v>4343</v>
      </c>
      <c r="M55" s="558">
        <v>1938</v>
      </c>
      <c r="N55" s="558">
        <v>1178</v>
      </c>
      <c r="O55" s="558">
        <v>992</v>
      </c>
      <c r="P55" s="565">
        <v>8451</v>
      </c>
      <c r="Q55" s="785"/>
      <c r="R55" s="546">
        <v>1874</v>
      </c>
      <c r="S55" s="561">
        <v>3798</v>
      </c>
      <c r="T55" s="561">
        <v>7644</v>
      </c>
      <c r="U55" s="561">
        <v>9784</v>
      </c>
      <c r="V55" s="561">
        <v>23100</v>
      </c>
      <c r="W55" s="786"/>
      <c r="X55" s="546">
        <v>1053</v>
      </c>
      <c r="Y55" s="561">
        <v>1155</v>
      </c>
      <c r="Z55" s="561">
        <v>2328</v>
      </c>
      <c r="AA55" s="561">
        <v>4348</v>
      </c>
      <c r="AB55" s="547">
        <v>8884</v>
      </c>
      <c r="AC55" s="801"/>
      <c r="AD55" s="646">
        <v>965</v>
      </c>
      <c r="AE55" s="561">
        <v>1052</v>
      </c>
      <c r="AF55" s="561">
        <v>3163</v>
      </c>
      <c r="AG55" s="459">
        <v>7172</v>
      </c>
      <c r="AH55" s="547">
        <f>SUM(AD55:AG55)</f>
        <v>12352</v>
      </c>
      <c r="AI55" s="785"/>
      <c r="AJ55" s="646">
        <v>1001</v>
      </c>
      <c r="AK55" s="561">
        <v>1220</v>
      </c>
      <c r="AL55" s="561">
        <v>1996</v>
      </c>
      <c r="AM55" s="561">
        <v>3007</v>
      </c>
      <c r="AN55" s="565">
        <v>7224</v>
      </c>
      <c r="AO55" s="785"/>
      <c r="AP55" s="646">
        <v>1060</v>
      </c>
      <c r="AQ55" s="560">
        <v>570</v>
      </c>
      <c r="AR55" s="560">
        <v>1131</v>
      </c>
      <c r="AS55" s="560">
        <v>2123</v>
      </c>
      <c r="AT55" s="564">
        <v>4884</v>
      </c>
      <c r="AU55" s="785"/>
      <c r="AV55" s="612">
        <v>1112</v>
      </c>
      <c r="AW55" s="803">
        <v>694</v>
      </c>
      <c r="AX55" s="803">
        <v>1068</v>
      </c>
      <c r="AY55" s="803">
        <v>988</v>
      </c>
      <c r="AZ55" s="564">
        <v>3862</v>
      </c>
      <c r="BA55" s="785"/>
      <c r="BB55" s="612">
        <v>1252</v>
      </c>
      <c r="BC55" s="803">
        <v>871</v>
      </c>
      <c r="BD55" s="803">
        <v>1037</v>
      </c>
      <c r="BE55" s="803">
        <v>1548</v>
      </c>
      <c r="BF55" s="564">
        <v>4708</v>
      </c>
      <c r="BG55" s="785"/>
      <c r="BH55" s="612">
        <v>668</v>
      </c>
      <c r="BI55" s="803">
        <v>992</v>
      </c>
      <c r="BJ55" s="803">
        <v>888</v>
      </c>
      <c r="BK55" s="803">
        <v>2303</v>
      </c>
      <c r="BL55" s="564">
        <v>4851</v>
      </c>
      <c r="BM55" s="785"/>
      <c r="BN55" s="612">
        <v>670</v>
      </c>
      <c r="BO55" s="803">
        <v>384</v>
      </c>
      <c r="BP55" s="803">
        <v>571</v>
      </c>
      <c r="BQ55" s="803">
        <v>2176</v>
      </c>
      <c r="BR55" s="564">
        <v>3801</v>
      </c>
      <c r="BS55" s="803"/>
      <c r="BT55" s="612">
        <v>260</v>
      </c>
      <c r="BU55" s="803">
        <v>715</v>
      </c>
      <c r="BV55" s="803">
        <v>1063</v>
      </c>
      <c r="BW55" s="803">
        <v>580</v>
      </c>
      <c r="BX55" s="564">
        <v>2618</v>
      </c>
      <c r="BZ55" s="612">
        <v>891</v>
      </c>
      <c r="CA55" s="828">
        <v>573</v>
      </c>
      <c r="CB55" s="828">
        <v>794</v>
      </c>
      <c r="CC55" s="828">
        <v>820</v>
      </c>
      <c r="CD55" s="609">
        <v>3078</v>
      </c>
      <c r="CF55" s="612">
        <v>488</v>
      </c>
      <c r="CG55" s="828">
        <v>602</v>
      </c>
      <c r="CH55" s="828">
        <v>812</v>
      </c>
      <c r="CI55" s="828">
        <v>937</v>
      </c>
      <c r="CJ55" s="609">
        <v>2839</v>
      </c>
      <c r="CL55" s="612">
        <v>111</v>
      </c>
      <c r="CM55" s="828">
        <v>612</v>
      </c>
      <c r="CN55" s="828">
        <v>645</v>
      </c>
      <c r="CO55" s="828">
        <v>1014</v>
      </c>
      <c r="CP55" s="609">
        <v>2382</v>
      </c>
    </row>
    <row r="56" spans="1:94" s="788" customFormat="1" ht="10.5" customHeight="1" x14ac:dyDescent="0.25">
      <c r="A56" s="100"/>
      <c r="B56" s="802"/>
      <c r="C56" s="785"/>
      <c r="D56" s="785"/>
      <c r="E56" s="722"/>
      <c r="F56" s="722"/>
      <c r="G56" s="785"/>
      <c r="H56" s="546"/>
      <c r="I56" s="722"/>
      <c r="J56" s="911"/>
      <c r="K56" s="785"/>
      <c r="L56" s="546"/>
      <c r="M56" s="561"/>
      <c r="N56" s="561"/>
      <c r="O56" s="459"/>
      <c r="P56" s="565"/>
      <c r="Q56" s="785"/>
      <c r="R56" s="546"/>
      <c r="S56" s="561"/>
      <c r="T56" s="561"/>
      <c r="U56" s="459"/>
      <c r="V56" s="561"/>
      <c r="W56" s="786"/>
      <c r="X56" s="546"/>
      <c r="Y56" s="561"/>
      <c r="Z56" s="561"/>
      <c r="AA56" s="459"/>
      <c r="AB56" s="547"/>
      <c r="AC56" s="801"/>
      <c r="AD56" s="646"/>
      <c r="AE56" s="561"/>
      <c r="AF56" s="561"/>
      <c r="AG56" s="459"/>
      <c r="AH56" s="547">
        <v>0</v>
      </c>
      <c r="AI56" s="785"/>
      <c r="AJ56" s="646"/>
      <c r="AK56" s="561"/>
      <c r="AL56" s="561"/>
      <c r="AM56" s="561"/>
      <c r="AN56" s="565"/>
      <c r="AO56" s="785"/>
      <c r="AP56" s="646"/>
      <c r="AQ56" s="560"/>
      <c r="AR56" s="560"/>
      <c r="AS56" s="560"/>
      <c r="AT56" s="564"/>
      <c r="AU56" s="785"/>
      <c r="AV56" s="612"/>
      <c r="AW56" s="803"/>
      <c r="AX56" s="803"/>
      <c r="AY56" s="803"/>
      <c r="AZ56" s="564"/>
      <c r="BA56" s="785"/>
      <c r="BB56" s="612"/>
      <c r="BC56" s="803"/>
      <c r="BD56" s="803"/>
      <c r="BE56" s="803"/>
      <c r="BF56" s="564"/>
      <c r="BG56" s="785"/>
      <c r="BH56" s="612"/>
      <c r="BI56" s="803"/>
      <c r="BJ56" s="803"/>
      <c r="BK56" s="803"/>
      <c r="BL56" s="564"/>
      <c r="BM56" s="785"/>
      <c r="BN56" s="612"/>
      <c r="BO56" s="803"/>
      <c r="BP56" s="803"/>
      <c r="BQ56" s="803"/>
      <c r="BR56" s="564"/>
      <c r="BS56" s="803"/>
      <c r="BT56" s="612"/>
      <c r="BU56" s="803"/>
      <c r="BV56" s="803"/>
      <c r="BW56" s="803"/>
      <c r="BX56" s="564"/>
      <c r="BZ56" s="612"/>
      <c r="CA56" s="828"/>
      <c r="CB56" s="828"/>
      <c r="CC56" s="828"/>
      <c r="CD56" s="609"/>
      <c r="CF56" s="612"/>
      <c r="CG56" s="828"/>
      <c r="CH56" s="828"/>
      <c r="CI56" s="828"/>
      <c r="CJ56" s="609"/>
      <c r="CL56" s="612"/>
      <c r="CM56" s="828"/>
      <c r="CN56" s="828"/>
      <c r="CO56" s="828"/>
      <c r="CP56" s="609"/>
    </row>
    <row r="57" spans="1:94" s="788" customFormat="1" x14ac:dyDescent="0.25">
      <c r="A57" s="100"/>
      <c r="B57" s="404" t="s">
        <v>146</v>
      </c>
      <c r="C57" s="785"/>
      <c r="D57" s="785"/>
      <c r="E57" s="722"/>
      <c r="F57" s="722"/>
      <c r="G57" s="785"/>
      <c r="H57" s="546">
        <v>0</v>
      </c>
      <c r="I57" s="722">
        <v>0</v>
      </c>
      <c r="J57" s="911">
        <v>0</v>
      </c>
      <c r="K57" s="785"/>
      <c r="L57" s="546">
        <v>0</v>
      </c>
      <c r="M57" s="561">
        <v>0</v>
      </c>
      <c r="N57" s="561">
        <v>0</v>
      </c>
      <c r="O57" s="561">
        <v>0</v>
      </c>
      <c r="P57" s="565">
        <v>0</v>
      </c>
      <c r="Q57" s="785"/>
      <c r="R57" s="546">
        <v>0</v>
      </c>
      <c r="S57" s="561">
        <v>0</v>
      </c>
      <c r="T57" s="561">
        <v>0</v>
      </c>
      <c r="U57" s="561">
        <v>0</v>
      </c>
      <c r="V57" s="561">
        <v>0</v>
      </c>
      <c r="W57" s="786"/>
      <c r="X57" s="546">
        <v>0</v>
      </c>
      <c r="Y57" s="561">
        <v>0</v>
      </c>
      <c r="Z57" s="561">
        <v>0</v>
      </c>
      <c r="AA57" s="561">
        <v>0</v>
      </c>
      <c r="AB57" s="547">
        <v>0</v>
      </c>
      <c r="AC57" s="801"/>
      <c r="AD57" s="646">
        <v>0</v>
      </c>
      <c r="AE57" s="561"/>
      <c r="AF57" s="561"/>
      <c r="AG57" s="459"/>
      <c r="AH57" s="547">
        <v>0</v>
      </c>
      <c r="AI57" s="785"/>
      <c r="AJ57" s="646">
        <v>0</v>
      </c>
      <c r="AK57" s="561">
        <v>0</v>
      </c>
      <c r="AL57" s="561">
        <v>0</v>
      </c>
      <c r="AM57" s="561">
        <v>0</v>
      </c>
      <c r="AN57" s="565">
        <v>0</v>
      </c>
      <c r="AO57" s="785"/>
      <c r="AP57" s="646">
        <v>0</v>
      </c>
      <c r="AQ57" s="560">
        <v>0</v>
      </c>
      <c r="AR57" s="560">
        <v>0</v>
      </c>
      <c r="AS57" s="560">
        <v>0</v>
      </c>
      <c r="AT57" s="564">
        <v>0</v>
      </c>
      <c r="AU57" s="785"/>
      <c r="AV57" s="612">
        <v>0</v>
      </c>
      <c r="AW57" s="803">
        <v>0</v>
      </c>
      <c r="AX57" s="803">
        <v>0</v>
      </c>
      <c r="AY57" s="803">
        <v>0</v>
      </c>
      <c r="AZ57" s="564">
        <v>0</v>
      </c>
      <c r="BA57" s="785"/>
      <c r="BB57" s="612">
        <v>0</v>
      </c>
      <c r="BC57" s="803">
        <v>0</v>
      </c>
      <c r="BD57" s="803">
        <v>0</v>
      </c>
      <c r="BE57" s="803">
        <v>0</v>
      </c>
      <c r="BF57" s="564">
        <v>0</v>
      </c>
      <c r="BG57" s="785"/>
      <c r="BH57" s="612">
        <v>0</v>
      </c>
      <c r="BI57" s="803">
        <v>0</v>
      </c>
      <c r="BJ57" s="803">
        <v>0</v>
      </c>
      <c r="BK57" s="803">
        <v>0</v>
      </c>
      <c r="BL57" s="564">
        <v>0</v>
      </c>
      <c r="BM57" s="785"/>
      <c r="BN57" s="612">
        <v>0</v>
      </c>
      <c r="BO57" s="803">
        <v>0</v>
      </c>
      <c r="BP57" s="803">
        <v>0</v>
      </c>
      <c r="BQ57" s="803">
        <v>0</v>
      </c>
      <c r="BR57" s="564">
        <v>0</v>
      </c>
      <c r="BS57" s="803"/>
      <c r="BT57" s="612"/>
      <c r="BU57" s="803"/>
      <c r="BV57" s="803"/>
      <c r="BW57" s="803"/>
      <c r="BX57" s="564"/>
      <c r="BZ57" s="612"/>
      <c r="CA57" s="828"/>
      <c r="CB57" s="828"/>
      <c r="CC57" s="828"/>
      <c r="CD57" s="609"/>
      <c r="CF57" s="612"/>
      <c r="CG57" s="828"/>
      <c r="CH57" s="828"/>
      <c r="CI57" s="828"/>
      <c r="CJ57" s="609"/>
      <c r="CL57" s="612"/>
      <c r="CM57" s="828"/>
      <c r="CN57" s="828"/>
      <c r="CO57" s="828"/>
      <c r="CP57" s="609"/>
    </row>
    <row r="58" spans="1:94" s="788" customFormat="1" ht="7.5" customHeight="1" x14ac:dyDescent="0.25">
      <c r="A58" s="100"/>
      <c r="B58" s="802"/>
      <c r="C58" s="785"/>
      <c r="D58" s="785"/>
      <c r="E58" s="561"/>
      <c r="F58" s="561"/>
      <c r="G58" s="785"/>
      <c r="H58" s="646"/>
      <c r="I58" s="561"/>
      <c r="J58" s="565"/>
      <c r="K58" s="785"/>
      <c r="L58" s="646"/>
      <c r="M58" s="561"/>
      <c r="N58" s="561"/>
      <c r="O58" s="561"/>
      <c r="P58" s="565"/>
      <c r="Q58" s="785"/>
      <c r="R58" s="646"/>
      <c r="S58" s="561"/>
      <c r="T58" s="561"/>
      <c r="U58" s="561"/>
      <c r="V58" s="565"/>
      <c r="W58" s="786"/>
      <c r="X58" s="646"/>
      <c r="Y58" s="561"/>
      <c r="Z58" s="561"/>
      <c r="AA58" s="561"/>
      <c r="AB58" s="565"/>
      <c r="AC58" s="801"/>
      <c r="AD58" s="646"/>
      <c r="AE58" s="561"/>
      <c r="AF58" s="561"/>
      <c r="AG58" s="561"/>
      <c r="AH58" s="565"/>
      <c r="AI58" s="785"/>
      <c r="AJ58" s="646"/>
      <c r="AK58" s="561"/>
      <c r="AL58" s="561"/>
      <c r="AM58" s="561"/>
      <c r="AN58" s="565"/>
      <c r="AO58" s="785"/>
      <c r="AP58" s="646"/>
      <c r="AQ58" s="560"/>
      <c r="AR58" s="560"/>
      <c r="AS58" s="560"/>
      <c r="AT58" s="564"/>
      <c r="AU58" s="785"/>
      <c r="AV58" s="612"/>
      <c r="AW58" s="803"/>
      <c r="AX58" s="803"/>
      <c r="AY58" s="803"/>
      <c r="AZ58" s="564"/>
      <c r="BA58" s="785"/>
      <c r="BB58" s="612"/>
      <c r="BC58" s="803"/>
      <c r="BD58" s="803"/>
      <c r="BE58" s="803"/>
      <c r="BF58" s="564"/>
      <c r="BG58" s="785"/>
      <c r="BH58" s="612"/>
      <c r="BI58" s="803"/>
      <c r="BJ58" s="803"/>
      <c r="BK58" s="803"/>
      <c r="BL58" s="564"/>
      <c r="BM58" s="785"/>
      <c r="BN58" s="612"/>
      <c r="BO58" s="803"/>
      <c r="BP58" s="803"/>
      <c r="BQ58" s="803"/>
      <c r="BR58" s="564"/>
      <c r="BS58" s="803"/>
      <c r="BT58" s="612"/>
      <c r="BU58" s="803"/>
      <c r="BV58" s="803"/>
      <c r="BW58" s="803"/>
      <c r="BX58" s="564"/>
      <c r="BZ58" s="612"/>
      <c r="CA58" s="828"/>
      <c r="CB58" s="804"/>
      <c r="CC58" s="828"/>
      <c r="CD58" s="609"/>
      <c r="CF58" s="612"/>
      <c r="CG58" s="828"/>
      <c r="CH58" s="804"/>
      <c r="CI58" s="828"/>
      <c r="CJ58" s="609"/>
      <c r="CL58" s="612"/>
      <c r="CM58" s="828"/>
      <c r="CN58" s="804"/>
      <c r="CO58" s="828"/>
      <c r="CP58" s="609"/>
    </row>
    <row r="59" spans="1:94" s="788" customFormat="1" x14ac:dyDescent="0.25">
      <c r="A59" s="100"/>
      <c r="B59" s="837" t="s">
        <v>60</v>
      </c>
      <c r="C59" s="785"/>
      <c r="D59" s="785"/>
      <c r="E59" s="561"/>
      <c r="F59" s="561"/>
      <c r="G59" s="785"/>
      <c r="H59" s="646"/>
      <c r="I59" s="561"/>
      <c r="J59" s="694"/>
      <c r="K59" s="785"/>
      <c r="L59" s="646"/>
      <c r="M59" s="561"/>
      <c r="N59" s="561"/>
      <c r="O59" s="561"/>
      <c r="P59" s="565"/>
      <c r="Q59" s="785"/>
      <c r="R59" s="646"/>
      <c r="S59" s="561"/>
      <c r="T59" s="561"/>
      <c r="U59" s="561"/>
      <c r="V59" s="565"/>
      <c r="W59" s="786"/>
      <c r="X59" s="646"/>
      <c r="Y59" s="561"/>
      <c r="Z59" s="561"/>
      <c r="AA59" s="561"/>
      <c r="AB59" s="565"/>
      <c r="AC59" s="801"/>
      <c r="AD59" s="646"/>
      <c r="AE59" s="561"/>
      <c r="AF59" s="561"/>
      <c r="AG59" s="561"/>
      <c r="AH59" s="565"/>
      <c r="AI59" s="785"/>
      <c r="AJ59" s="646"/>
      <c r="AK59" s="561"/>
      <c r="AL59" s="561"/>
      <c r="AM59" s="561"/>
      <c r="AN59" s="565"/>
      <c r="AO59" s="785"/>
      <c r="AP59" s="646"/>
      <c r="AQ59" s="560"/>
      <c r="AR59" s="560"/>
      <c r="AS59" s="560"/>
      <c r="AT59" s="564"/>
      <c r="AU59" s="785"/>
      <c r="AV59" s="612"/>
      <c r="AW59" s="803"/>
      <c r="AX59" s="803"/>
      <c r="AY59" s="803"/>
      <c r="AZ59" s="564"/>
      <c r="BA59" s="785"/>
      <c r="BB59" s="612"/>
      <c r="BC59" s="803"/>
      <c r="BD59" s="803"/>
      <c r="BE59" s="803"/>
      <c r="BF59" s="564"/>
      <c r="BG59" s="785"/>
      <c r="BH59" s="612"/>
      <c r="BI59" s="803"/>
      <c r="BJ59" s="803"/>
      <c r="BK59" s="803"/>
      <c r="BL59" s="564"/>
      <c r="BM59" s="785"/>
      <c r="BN59" s="612"/>
      <c r="BO59" s="803"/>
      <c r="BP59" s="803"/>
      <c r="BQ59" s="803"/>
      <c r="BR59" s="564"/>
      <c r="BS59" s="803"/>
      <c r="BT59" s="612"/>
      <c r="BU59" s="803"/>
      <c r="BV59" s="803"/>
      <c r="BW59" s="803"/>
      <c r="BX59" s="564"/>
      <c r="BZ59" s="612"/>
      <c r="CA59" s="804"/>
      <c r="CB59" s="804"/>
      <c r="CC59" s="804"/>
      <c r="CD59" s="609"/>
      <c r="CF59" s="612"/>
      <c r="CG59" s="804"/>
      <c r="CH59" s="804"/>
      <c r="CI59" s="838"/>
      <c r="CJ59" s="609"/>
      <c r="CL59" s="612"/>
      <c r="CM59" s="804"/>
      <c r="CN59" s="804"/>
      <c r="CO59" s="804"/>
      <c r="CP59" s="609"/>
    </row>
    <row r="60" spans="1:94" s="788" customFormat="1" x14ac:dyDescent="0.25">
      <c r="A60" s="100"/>
      <c r="B60" s="802" t="s">
        <v>61</v>
      </c>
      <c r="C60" s="785"/>
      <c r="D60" s="785"/>
      <c r="E60" s="561"/>
      <c r="F60" s="561"/>
      <c r="G60" s="785"/>
      <c r="H60" s="646"/>
      <c r="I60" s="561"/>
      <c r="J60" s="694"/>
      <c r="K60" s="785"/>
      <c r="L60" s="646"/>
      <c r="M60" s="561"/>
      <c r="N60" s="561"/>
      <c r="O60" s="561"/>
      <c r="P60" s="556">
        <v>0.98</v>
      </c>
      <c r="Q60" s="785"/>
      <c r="R60" s="646"/>
      <c r="S60" s="561"/>
      <c r="T60" s="561"/>
      <c r="U60" s="561"/>
      <c r="V60" s="556">
        <v>0.98</v>
      </c>
      <c r="W60" s="786"/>
      <c r="X60" s="646"/>
      <c r="Y60" s="561"/>
      <c r="Z60" s="561"/>
      <c r="AA60" s="561"/>
      <c r="AB60" s="556">
        <v>0.98</v>
      </c>
      <c r="AC60" s="801"/>
      <c r="AD60" s="646"/>
      <c r="AE60" s="561"/>
      <c r="AF60" s="561"/>
      <c r="AG60" s="561"/>
      <c r="AH60" s="556">
        <v>0.98</v>
      </c>
      <c r="AI60" s="785"/>
      <c r="AJ60" s="646"/>
      <c r="AK60" s="561"/>
      <c r="AL60" s="561"/>
      <c r="AM60" s="839">
        <v>0.98</v>
      </c>
      <c r="AN60" s="565"/>
      <c r="AO60" s="785"/>
      <c r="AP60" s="646"/>
      <c r="AQ60" s="839"/>
      <c r="AR60" s="560"/>
      <c r="AS60" s="840">
        <v>0.96699999999999997</v>
      </c>
      <c r="AT60" s="564"/>
      <c r="AU60" s="785"/>
      <c r="AV60" s="612"/>
      <c r="AW60" s="840"/>
      <c r="AX60" s="803"/>
      <c r="AY60" s="840">
        <v>0.96699999999999997</v>
      </c>
      <c r="AZ60" s="564"/>
      <c r="BA60" s="785"/>
      <c r="BB60" s="612"/>
      <c r="BC60" s="840"/>
      <c r="BD60" s="803"/>
      <c r="BE60" s="840">
        <v>0.96699999999999997</v>
      </c>
      <c r="BF60" s="564"/>
      <c r="BG60" s="785"/>
      <c r="BH60" s="612"/>
      <c r="BI60" s="840"/>
      <c r="BJ60" s="803"/>
      <c r="BK60" s="840">
        <v>0.96699999999999997</v>
      </c>
      <c r="BL60" s="564"/>
      <c r="BM60" s="785"/>
      <c r="BN60" s="612"/>
      <c r="BO60" s="840"/>
      <c r="BP60" s="803"/>
      <c r="BQ60" s="840">
        <v>0.96699999999999997</v>
      </c>
      <c r="BR60" s="564"/>
      <c r="BS60" s="803"/>
      <c r="BT60" s="612"/>
      <c r="BU60" s="840"/>
      <c r="BV60" s="803"/>
      <c r="BW60" s="840">
        <v>0.96699999999999997</v>
      </c>
      <c r="BX60" s="564"/>
      <c r="BZ60" s="612"/>
      <c r="CA60" s="828"/>
      <c r="CB60" s="804"/>
      <c r="CC60" s="840">
        <v>0.96699999999999997</v>
      </c>
      <c r="CD60" s="841"/>
      <c r="CF60" s="612"/>
      <c r="CG60" s="828"/>
      <c r="CH60" s="804"/>
      <c r="CI60" s="840">
        <v>0.96699999999999997</v>
      </c>
      <c r="CJ60" s="841"/>
      <c r="CL60" s="612"/>
      <c r="CM60" s="828"/>
      <c r="CN60" s="804"/>
      <c r="CO60" s="840">
        <v>0.96699999999999997</v>
      </c>
      <c r="CP60" s="841"/>
    </row>
    <row r="61" spans="1:94" s="788" customFormat="1" ht="15.75" thickBot="1" x14ac:dyDescent="0.3">
      <c r="A61" s="100"/>
      <c r="B61" s="802" t="s">
        <v>62</v>
      </c>
      <c r="C61" s="803"/>
      <c r="D61" s="803"/>
      <c r="E61" s="560"/>
      <c r="F61" s="560"/>
      <c r="G61" s="803"/>
      <c r="H61" s="647"/>
      <c r="I61" s="842"/>
      <c r="J61" s="695"/>
      <c r="K61" s="803"/>
      <c r="L61" s="647"/>
      <c r="M61" s="842"/>
      <c r="N61" s="842"/>
      <c r="O61" s="842"/>
      <c r="P61" s="557">
        <v>0.82799999999999996</v>
      </c>
      <c r="Q61" s="803"/>
      <c r="R61" s="647"/>
      <c r="S61" s="842"/>
      <c r="T61" s="842"/>
      <c r="U61" s="842"/>
      <c r="V61" s="557">
        <v>0.85799999999999998</v>
      </c>
      <c r="W61" s="843"/>
      <c r="X61" s="647"/>
      <c r="Y61" s="842"/>
      <c r="Z61" s="842"/>
      <c r="AA61" s="842"/>
      <c r="AB61" s="557">
        <v>0.85499999999999998</v>
      </c>
      <c r="AC61" s="801"/>
      <c r="AD61" s="647"/>
      <c r="AE61" s="842"/>
      <c r="AF61" s="842"/>
      <c r="AG61" s="842"/>
      <c r="AH61" s="557">
        <v>0.85499999999999998</v>
      </c>
      <c r="AI61" s="803"/>
      <c r="AJ61" s="647"/>
      <c r="AK61" s="842"/>
      <c r="AL61" s="842"/>
      <c r="AM61" s="844">
        <v>0.85499999999999998</v>
      </c>
      <c r="AN61" s="845"/>
      <c r="AO61" s="803"/>
      <c r="AP61" s="647"/>
      <c r="AQ61" s="844"/>
      <c r="AR61" s="842"/>
      <c r="AS61" s="844">
        <v>0.81100000000000005</v>
      </c>
      <c r="AT61" s="845"/>
      <c r="AU61" s="803"/>
      <c r="AV61" s="647"/>
      <c r="AW61" s="844"/>
      <c r="AX61" s="842"/>
      <c r="AY61" s="844">
        <v>0.80200000000000005</v>
      </c>
      <c r="AZ61" s="845"/>
      <c r="BA61" s="803"/>
      <c r="BB61" s="647"/>
      <c r="BC61" s="844"/>
      <c r="BD61" s="842"/>
      <c r="BE61" s="844">
        <v>0.79400000000000004</v>
      </c>
      <c r="BF61" s="845"/>
      <c r="BG61" s="803"/>
      <c r="BH61" s="647"/>
      <c r="BI61" s="844"/>
      <c r="BJ61" s="842"/>
      <c r="BK61" s="844">
        <v>0.84699999999999998</v>
      </c>
      <c r="BL61" s="845"/>
      <c r="BM61" s="803"/>
      <c r="BN61" s="647"/>
      <c r="BO61" s="844"/>
      <c r="BP61" s="842"/>
      <c r="BQ61" s="844">
        <v>0.84699999999999998</v>
      </c>
      <c r="BR61" s="845"/>
      <c r="BS61" s="842"/>
      <c r="BT61" s="647"/>
      <c r="BU61" s="844"/>
      <c r="BV61" s="842"/>
      <c r="BW61" s="844">
        <v>0.873</v>
      </c>
      <c r="BX61" s="845"/>
      <c r="BY61" s="846"/>
      <c r="BZ61" s="647"/>
      <c r="CA61" s="847"/>
      <c r="CB61" s="848"/>
      <c r="CC61" s="844">
        <v>0.875</v>
      </c>
      <c r="CD61" s="849"/>
      <c r="CE61" s="846"/>
      <c r="CF61" s="647"/>
      <c r="CG61" s="847"/>
      <c r="CH61" s="848"/>
      <c r="CI61" s="844">
        <v>0.872</v>
      </c>
      <c r="CJ61" s="849"/>
      <c r="CK61" s="846"/>
      <c r="CL61" s="647"/>
      <c r="CM61" s="847"/>
      <c r="CN61" s="848"/>
      <c r="CO61" s="844">
        <v>0.879</v>
      </c>
      <c r="CP61" s="849"/>
    </row>
    <row r="62" spans="1:94" s="14" customFormat="1" x14ac:dyDescent="0.25">
      <c r="A62" s="4"/>
      <c r="C62" s="60"/>
      <c r="D62" s="60"/>
      <c r="E62" s="456"/>
      <c r="F62" s="456"/>
      <c r="G62" s="60"/>
      <c r="H62" s="456"/>
      <c r="I62" s="456"/>
      <c r="J62" s="456"/>
      <c r="K62" s="60"/>
      <c r="L62" s="456"/>
      <c r="M62" s="456"/>
      <c r="N62" s="60"/>
      <c r="O62" s="60"/>
      <c r="P62" s="60"/>
      <c r="Q62" s="60"/>
      <c r="R62" s="456"/>
      <c r="S62" s="456"/>
      <c r="T62" s="60"/>
      <c r="U62" s="60"/>
      <c r="V62" s="60"/>
      <c r="W62" s="60"/>
      <c r="X62" s="456"/>
      <c r="Y62" s="456"/>
      <c r="Z62" s="60"/>
      <c r="AA62" s="60"/>
      <c r="AB62" s="60"/>
      <c r="AC62" s="60"/>
      <c r="AD62" s="456"/>
      <c r="AE62" s="456"/>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row>
    <row r="63" spans="1:94" s="94" customFormat="1" hidden="1" outlineLevel="1" x14ac:dyDescent="0.25">
      <c r="A63" s="4"/>
      <c r="B63" s="243" t="s">
        <v>30</v>
      </c>
      <c r="E63" s="244">
        <v>0</v>
      </c>
      <c r="F63" s="244">
        <v>0</v>
      </c>
      <c r="H63" s="244">
        <v>0</v>
      </c>
      <c r="I63" s="244">
        <v>0</v>
      </c>
      <c r="J63" s="244">
        <v>0</v>
      </c>
      <c r="L63" s="244">
        <v>0</v>
      </c>
      <c r="M63" s="244">
        <v>0</v>
      </c>
      <c r="N63" s="244">
        <v>0</v>
      </c>
      <c r="O63" s="244">
        <v>0</v>
      </c>
      <c r="P63" s="244">
        <v>0</v>
      </c>
      <c r="R63" s="244">
        <v>0</v>
      </c>
      <c r="S63" s="244">
        <v>0</v>
      </c>
      <c r="T63" s="244">
        <v>0</v>
      </c>
      <c r="U63" s="244">
        <v>0</v>
      </c>
      <c r="V63" s="244">
        <v>0</v>
      </c>
      <c r="X63" s="244">
        <v>0</v>
      </c>
      <c r="Y63" s="244">
        <v>0</v>
      </c>
      <c r="Z63" s="244">
        <v>0</v>
      </c>
      <c r="AA63" s="244">
        <v>-0.99999999999272404</v>
      </c>
      <c r="AB63" s="244">
        <v>-0.99999999999272404</v>
      </c>
      <c r="AD63" s="244">
        <v>0</v>
      </c>
      <c r="AE63" s="244">
        <v>0</v>
      </c>
      <c r="AF63" s="244">
        <v>0</v>
      </c>
      <c r="AG63" s="244">
        <v>0</v>
      </c>
      <c r="AH63" s="244">
        <v>0</v>
      </c>
      <c r="AJ63" s="244">
        <v>0</v>
      </c>
      <c r="AK63" s="244">
        <v>0</v>
      </c>
      <c r="AL63" s="244">
        <v>0</v>
      </c>
      <c r="AM63" s="244">
        <v>0</v>
      </c>
      <c r="AN63" s="244">
        <v>0</v>
      </c>
      <c r="AP63" s="244">
        <v>0</v>
      </c>
      <c r="AQ63" s="244">
        <v>0</v>
      </c>
      <c r="AR63" s="244">
        <v>0</v>
      </c>
      <c r="AS63" s="244">
        <v>0</v>
      </c>
      <c r="AT63" s="244">
        <v>0</v>
      </c>
      <c r="AV63" s="244">
        <v>0</v>
      </c>
      <c r="AW63" s="244">
        <v>0</v>
      </c>
      <c r="AX63" s="244">
        <v>0</v>
      </c>
      <c r="AY63" s="244">
        <v>0</v>
      </c>
      <c r="AZ63" s="244">
        <v>0</v>
      </c>
      <c r="BB63" s="244">
        <v>0</v>
      </c>
      <c r="BC63" s="244">
        <v>0</v>
      </c>
      <c r="BD63" s="244">
        <v>0</v>
      </c>
      <c r="BE63" s="244">
        <v>0</v>
      </c>
      <c r="BF63" s="244">
        <v>0</v>
      </c>
      <c r="BH63" s="244">
        <v>0</v>
      </c>
      <c r="BI63" s="244">
        <v>0</v>
      </c>
      <c r="BJ63" s="244">
        <v>0</v>
      </c>
      <c r="BK63" s="244">
        <v>0</v>
      </c>
      <c r="BL63" s="244">
        <v>0</v>
      </c>
      <c r="BN63" s="244">
        <v>0</v>
      </c>
      <c r="BO63" s="244">
        <v>0</v>
      </c>
      <c r="BP63" s="244">
        <v>0</v>
      </c>
      <c r="BQ63" s="94">
        <v>0</v>
      </c>
      <c r="BR63" s="94">
        <v>0</v>
      </c>
      <c r="BT63" s="94">
        <v>0</v>
      </c>
      <c r="BU63" s="94">
        <v>0</v>
      </c>
      <c r="BV63" s="94">
        <v>0</v>
      </c>
      <c r="BW63" s="94">
        <v>0</v>
      </c>
      <c r="BX63" s="94">
        <v>0</v>
      </c>
      <c r="BZ63" s="94">
        <v>0</v>
      </c>
      <c r="CA63" s="94">
        <v>0</v>
      </c>
      <c r="CB63" s="94">
        <v>0</v>
      </c>
      <c r="CC63" s="94">
        <v>0</v>
      </c>
      <c r="CD63" s="94">
        <v>0</v>
      </c>
      <c r="CF63" s="94">
        <v>0</v>
      </c>
      <c r="CG63" s="94">
        <v>0</v>
      </c>
      <c r="CH63" s="94">
        <v>0</v>
      </c>
      <c r="CI63" s="94">
        <v>0</v>
      </c>
      <c r="CJ63" s="94">
        <v>0</v>
      </c>
      <c r="CL63" s="94">
        <v>0</v>
      </c>
      <c r="CM63" s="94">
        <v>0</v>
      </c>
      <c r="CN63" s="94">
        <v>0</v>
      </c>
      <c r="CO63" s="94">
        <v>0</v>
      </c>
      <c r="CP63" s="94">
        <v>0</v>
      </c>
    </row>
    <row r="64" spans="1:94" s="94" customFormat="1" hidden="1" outlineLevel="1" x14ac:dyDescent="0.25">
      <c r="A64" s="4"/>
      <c r="B64" s="245" t="s">
        <v>31</v>
      </c>
      <c r="E64" s="244">
        <v>0</v>
      </c>
      <c r="F64" s="244">
        <v>0</v>
      </c>
      <c r="H64" s="244">
        <v>0</v>
      </c>
      <c r="I64" s="244">
        <v>0</v>
      </c>
      <c r="J64" s="244">
        <v>0</v>
      </c>
      <c r="L64" s="244">
        <v>0</v>
      </c>
      <c r="M64" s="244">
        <v>0</v>
      </c>
      <c r="N64" s="244">
        <v>0</v>
      </c>
      <c r="O64" s="244">
        <v>0</v>
      </c>
      <c r="P64" s="244">
        <v>0</v>
      </c>
      <c r="R64" s="244">
        <v>0</v>
      </c>
      <c r="S64" s="244">
        <v>0</v>
      </c>
      <c r="T64" s="244">
        <v>0</v>
      </c>
      <c r="U64" s="244">
        <v>0</v>
      </c>
      <c r="V64" s="244">
        <v>0</v>
      </c>
      <c r="X64" s="244">
        <v>0</v>
      </c>
      <c r="Y64" s="244">
        <v>0</v>
      </c>
      <c r="Z64" s="244">
        <v>0</v>
      </c>
      <c r="AA64" s="244">
        <v>1.0000000000009095</v>
      </c>
      <c r="AB64" s="244">
        <v>1</v>
      </c>
      <c r="AD64" s="244">
        <v>0</v>
      </c>
      <c r="AE64" s="244">
        <v>0</v>
      </c>
      <c r="AF64" s="244">
        <v>0</v>
      </c>
      <c r="AG64" s="244">
        <v>0</v>
      </c>
      <c r="AH64" s="244">
        <v>0</v>
      </c>
      <c r="AJ64" s="244">
        <v>0</v>
      </c>
      <c r="AK64" s="244">
        <v>0</v>
      </c>
      <c r="AL64" s="244">
        <v>0</v>
      </c>
      <c r="AM64" s="244">
        <v>0</v>
      </c>
      <c r="AN64" s="244">
        <v>0</v>
      </c>
      <c r="AP64" s="244">
        <v>0</v>
      </c>
      <c r="AQ64" s="244">
        <v>0</v>
      </c>
      <c r="AR64" s="244">
        <v>0</v>
      </c>
      <c r="AS64" s="244">
        <v>0</v>
      </c>
      <c r="AT64" s="244">
        <v>0</v>
      </c>
      <c r="AV64" s="244">
        <v>0</v>
      </c>
      <c r="AW64" s="244">
        <v>0</v>
      </c>
      <c r="AX64" s="244">
        <v>0</v>
      </c>
      <c r="AY64" s="244">
        <v>0</v>
      </c>
      <c r="AZ64" s="244">
        <v>0</v>
      </c>
      <c r="BB64" s="244">
        <v>0</v>
      </c>
      <c r="BC64" s="244">
        <v>0</v>
      </c>
      <c r="BD64" s="244">
        <v>0</v>
      </c>
      <c r="BE64" s="244">
        <v>0</v>
      </c>
      <c r="BF64" s="244">
        <v>0</v>
      </c>
      <c r="BH64" s="244">
        <v>0</v>
      </c>
      <c r="BI64" s="244">
        <v>0</v>
      </c>
      <c r="BJ64" s="244">
        <v>0</v>
      </c>
      <c r="BK64" s="244">
        <v>0</v>
      </c>
      <c r="BL64" s="244">
        <v>0</v>
      </c>
      <c r="BN64" s="244">
        <v>0</v>
      </c>
      <c r="BO64" s="244">
        <v>0</v>
      </c>
      <c r="BP64" s="244">
        <v>0</v>
      </c>
      <c r="BQ64" s="94">
        <v>0</v>
      </c>
      <c r="BR64" s="94">
        <v>0</v>
      </c>
      <c r="BT64" s="94">
        <v>0</v>
      </c>
      <c r="BU64" s="94">
        <v>0</v>
      </c>
      <c r="BV64" s="94">
        <v>0</v>
      </c>
      <c r="BW64" s="94">
        <v>0</v>
      </c>
      <c r="BX64" s="94">
        <v>0</v>
      </c>
      <c r="BZ64" s="94">
        <v>0</v>
      </c>
      <c r="CA64" s="94">
        <v>0</v>
      </c>
      <c r="CB64" s="94">
        <v>0</v>
      </c>
      <c r="CC64" s="94">
        <v>0</v>
      </c>
      <c r="CD64" s="94">
        <v>0</v>
      </c>
      <c r="CF64" s="94">
        <v>0</v>
      </c>
      <c r="CG64" s="94">
        <v>0</v>
      </c>
      <c r="CH64" s="94">
        <v>0</v>
      </c>
      <c r="CI64" s="94">
        <v>0</v>
      </c>
      <c r="CJ64" s="94">
        <v>0</v>
      </c>
      <c r="CL64" s="94">
        <v>0</v>
      </c>
      <c r="CM64" s="94">
        <v>0</v>
      </c>
      <c r="CN64" s="94">
        <v>0</v>
      </c>
      <c r="CO64" s="94">
        <v>0</v>
      </c>
      <c r="CP64" s="94">
        <v>0</v>
      </c>
    </row>
    <row r="65" spans="1:94" s="94" customFormat="1" hidden="1" outlineLevel="1" x14ac:dyDescent="0.25">
      <c r="A65" s="4"/>
      <c r="B65" s="245" t="s">
        <v>17</v>
      </c>
      <c r="E65" s="244">
        <v>0</v>
      </c>
      <c r="F65" s="244">
        <v>0</v>
      </c>
      <c r="H65" s="244">
        <v>0</v>
      </c>
      <c r="I65" s="244">
        <v>0</v>
      </c>
      <c r="J65" s="244">
        <v>-5.0022208597511102E-12</v>
      </c>
      <c r="L65" s="244">
        <v>0</v>
      </c>
      <c r="M65" s="244">
        <v>0</v>
      </c>
      <c r="N65" s="244">
        <v>0</v>
      </c>
      <c r="O65" s="244">
        <v>0</v>
      </c>
      <c r="P65" s="244">
        <v>0</v>
      </c>
      <c r="R65" s="244">
        <v>0</v>
      </c>
      <c r="S65" s="244">
        <v>0</v>
      </c>
      <c r="T65" s="244">
        <v>0</v>
      </c>
      <c r="U65" s="244">
        <v>0</v>
      </c>
      <c r="V65" s="244">
        <v>0</v>
      </c>
      <c r="X65" s="244">
        <v>0</v>
      </c>
      <c r="Y65" s="244">
        <v>0</v>
      </c>
      <c r="Z65" s="244">
        <v>0</v>
      </c>
      <c r="AA65" s="244">
        <v>-5.0570000000002437</v>
      </c>
      <c r="AB65" s="244">
        <v>-5.0570000000006985</v>
      </c>
      <c r="AD65" s="244">
        <v>0</v>
      </c>
      <c r="AE65" s="244">
        <v>0</v>
      </c>
      <c r="AF65" s="244">
        <v>0</v>
      </c>
      <c r="AG65" s="244">
        <v>0</v>
      </c>
      <c r="AH65" s="244">
        <v>0</v>
      </c>
      <c r="AJ65" s="244">
        <v>0</v>
      </c>
      <c r="AK65" s="244">
        <v>0</v>
      </c>
      <c r="AL65" s="244">
        <v>0</v>
      </c>
      <c r="AM65" s="244">
        <v>0</v>
      </c>
      <c r="AN65" s="244">
        <v>0</v>
      </c>
      <c r="AP65" s="244">
        <v>0</v>
      </c>
      <c r="AQ65" s="244">
        <v>0</v>
      </c>
      <c r="AR65" s="244">
        <v>0</v>
      </c>
      <c r="AS65" s="244">
        <v>0</v>
      </c>
      <c r="AT65" s="244">
        <v>0</v>
      </c>
      <c r="AV65" s="244">
        <v>0</v>
      </c>
      <c r="AW65" s="244">
        <v>0</v>
      </c>
      <c r="AX65" s="244">
        <v>0</v>
      </c>
      <c r="AY65" s="244">
        <v>0</v>
      </c>
      <c r="AZ65" s="244">
        <v>0</v>
      </c>
      <c r="BB65" s="244">
        <v>0</v>
      </c>
      <c r="BC65" s="244">
        <v>0</v>
      </c>
      <c r="BD65" s="244">
        <v>0</v>
      </c>
      <c r="BE65" s="244">
        <v>0</v>
      </c>
      <c r="BF65" s="244">
        <v>0</v>
      </c>
      <c r="BH65" s="244">
        <v>0</v>
      </c>
      <c r="BI65" s="244">
        <v>0</v>
      </c>
      <c r="BJ65" s="244">
        <v>0</v>
      </c>
      <c r="BK65" s="244">
        <v>0</v>
      </c>
      <c r="BL65" s="244">
        <v>0</v>
      </c>
      <c r="BN65" s="244">
        <v>0</v>
      </c>
      <c r="BO65" s="244">
        <v>0</v>
      </c>
      <c r="BP65" s="244">
        <v>0</v>
      </c>
      <c r="BQ65" s="94">
        <v>0</v>
      </c>
      <c r="BR65" s="94">
        <v>0</v>
      </c>
      <c r="BT65" s="94">
        <v>0</v>
      </c>
      <c r="BU65" s="94">
        <v>0</v>
      </c>
      <c r="BV65" s="94">
        <v>0</v>
      </c>
      <c r="BW65" s="94">
        <v>0</v>
      </c>
      <c r="BX65" s="94">
        <v>0</v>
      </c>
      <c r="BZ65" s="94">
        <v>0</v>
      </c>
      <c r="CA65" s="94">
        <v>0</v>
      </c>
      <c r="CB65" s="94">
        <v>0</v>
      </c>
      <c r="CC65" s="94">
        <v>0</v>
      </c>
      <c r="CD65" s="94">
        <v>0</v>
      </c>
      <c r="CF65" s="94">
        <v>0</v>
      </c>
      <c r="CG65" s="94">
        <v>0</v>
      </c>
      <c r="CH65" s="94">
        <v>0</v>
      </c>
      <c r="CI65" s="94">
        <v>0</v>
      </c>
      <c r="CJ65" s="94">
        <v>0</v>
      </c>
      <c r="CL65" s="94">
        <v>0</v>
      </c>
      <c r="CM65" s="94">
        <v>0</v>
      </c>
      <c r="CN65" s="94">
        <v>0</v>
      </c>
      <c r="CO65" s="94">
        <v>0</v>
      </c>
      <c r="CP65" s="94">
        <v>0</v>
      </c>
    </row>
    <row r="66" spans="1:94" s="94" customFormat="1" hidden="1" outlineLevel="1" x14ac:dyDescent="0.25">
      <c r="A66" s="4"/>
      <c r="B66" s="245" t="s">
        <v>50</v>
      </c>
      <c r="E66" s="244">
        <v>0</v>
      </c>
      <c r="F66" s="244">
        <v>0</v>
      </c>
      <c r="H66" s="244">
        <v>0</v>
      </c>
      <c r="I66" s="244">
        <v>0</v>
      </c>
      <c r="J66" s="244">
        <v>-0.533000000004904</v>
      </c>
      <c r="L66" s="244">
        <v>0</v>
      </c>
      <c r="M66" s="244">
        <v>0</v>
      </c>
      <c r="N66" s="244">
        <v>0</v>
      </c>
      <c r="O66" s="244">
        <v>0</v>
      </c>
      <c r="P66" s="244">
        <v>0</v>
      </c>
      <c r="R66" s="244">
        <v>0</v>
      </c>
      <c r="S66" s="244">
        <v>0</v>
      </c>
      <c r="T66" s="244">
        <v>0</v>
      </c>
      <c r="U66" s="244">
        <v>0</v>
      </c>
      <c r="V66" s="244">
        <v>0</v>
      </c>
      <c r="X66" s="244">
        <v>0</v>
      </c>
      <c r="Y66" s="244">
        <v>0</v>
      </c>
      <c r="Z66" s="244">
        <v>0</v>
      </c>
      <c r="AA66" s="244">
        <v>0.11799999999857391</v>
      </c>
      <c r="AB66" s="244">
        <v>0.11799999999857391</v>
      </c>
      <c r="AD66" s="244">
        <v>0</v>
      </c>
      <c r="AE66" s="244">
        <v>-0.21699999999964348</v>
      </c>
      <c r="AF66" s="244">
        <v>0.21699999999964348</v>
      </c>
      <c r="AG66" s="244">
        <v>0</v>
      </c>
      <c r="AH66" s="244">
        <v>0</v>
      </c>
      <c r="AJ66" s="244">
        <v>0</v>
      </c>
      <c r="AK66" s="244">
        <v>0</v>
      </c>
      <c r="AL66" s="244">
        <v>0</v>
      </c>
      <c r="AM66" s="244">
        <v>0</v>
      </c>
      <c r="AN66" s="244">
        <v>0</v>
      </c>
      <c r="AP66" s="244">
        <v>0</v>
      </c>
      <c r="AQ66" s="244">
        <v>0</v>
      </c>
      <c r="AR66" s="244">
        <v>0</v>
      </c>
      <c r="AS66" s="244">
        <v>0</v>
      </c>
      <c r="AT66" s="244">
        <v>0</v>
      </c>
      <c r="AV66" s="244">
        <v>0</v>
      </c>
      <c r="AW66" s="244">
        <v>0</v>
      </c>
      <c r="AX66" s="244">
        <v>0</v>
      </c>
      <c r="AY66" s="244">
        <v>0</v>
      </c>
      <c r="AZ66" s="244">
        <v>0</v>
      </c>
      <c r="BB66" s="244">
        <v>0</v>
      </c>
      <c r="BC66" s="244">
        <v>0</v>
      </c>
      <c r="BD66" s="244">
        <v>0</v>
      </c>
      <c r="BE66" s="244">
        <v>0</v>
      </c>
      <c r="BF66" s="244">
        <v>0</v>
      </c>
      <c r="BH66" s="244">
        <v>0</v>
      </c>
      <c r="BI66" s="244">
        <v>0</v>
      </c>
      <c r="BJ66" s="244">
        <v>0</v>
      </c>
      <c r="BK66" s="244">
        <v>0</v>
      </c>
      <c r="BL66" s="244">
        <v>0</v>
      </c>
      <c r="BN66" s="244">
        <v>0</v>
      </c>
      <c r="BO66" s="244">
        <v>0</v>
      </c>
      <c r="BP66" s="244">
        <v>0</v>
      </c>
      <c r="BQ66" s="94">
        <v>0</v>
      </c>
      <c r="BR66" s="94">
        <v>0</v>
      </c>
      <c r="BT66" s="94">
        <v>0</v>
      </c>
      <c r="BU66" s="94">
        <v>0</v>
      </c>
      <c r="BV66" s="94">
        <v>0</v>
      </c>
      <c r="BW66" s="94">
        <v>0</v>
      </c>
      <c r="BX66" s="94">
        <v>0</v>
      </c>
      <c r="BZ66" s="94">
        <v>0</v>
      </c>
      <c r="CA66" s="94">
        <v>0</v>
      </c>
      <c r="CB66" s="94">
        <v>0</v>
      </c>
      <c r="CC66" s="94">
        <v>0</v>
      </c>
      <c r="CD66" s="94">
        <v>0</v>
      </c>
      <c r="CF66" s="94">
        <v>0</v>
      </c>
      <c r="CG66" s="94">
        <v>0</v>
      </c>
      <c r="CH66" s="94">
        <v>0</v>
      </c>
      <c r="CI66" s="94">
        <v>0</v>
      </c>
      <c r="CJ66" s="94">
        <v>0</v>
      </c>
      <c r="CL66" s="94">
        <v>0</v>
      </c>
      <c r="CM66" s="94">
        <v>0</v>
      </c>
      <c r="CN66" s="94">
        <v>0</v>
      </c>
      <c r="CO66" s="94">
        <v>0</v>
      </c>
      <c r="CP66" s="94">
        <v>0</v>
      </c>
    </row>
    <row r="67" spans="1:94" s="94" customFormat="1" hidden="1" outlineLevel="1" x14ac:dyDescent="0.25">
      <c r="A67" s="4"/>
      <c r="B67" s="245" t="s">
        <v>126</v>
      </c>
      <c r="E67" s="244">
        <v>0</v>
      </c>
      <c r="F67" s="244">
        <v>0</v>
      </c>
      <c r="H67" s="244">
        <v>0</v>
      </c>
      <c r="I67" s="244">
        <v>0</v>
      </c>
      <c r="J67" s="244">
        <v>-0.533000000004904</v>
      </c>
      <c r="L67" s="244">
        <v>0</v>
      </c>
      <c r="M67" s="244">
        <v>0</v>
      </c>
      <c r="N67" s="244">
        <v>0</v>
      </c>
      <c r="O67" s="244">
        <v>0</v>
      </c>
      <c r="P67" s="244">
        <v>0</v>
      </c>
      <c r="R67" s="244">
        <v>0</v>
      </c>
      <c r="S67" s="244">
        <v>0</v>
      </c>
      <c r="T67" s="244">
        <v>0</v>
      </c>
      <c r="U67" s="244">
        <v>0</v>
      </c>
      <c r="V67" s="244">
        <v>0</v>
      </c>
      <c r="X67" s="244">
        <v>0</v>
      </c>
      <c r="Y67" s="244">
        <v>0</v>
      </c>
      <c r="Z67" s="244">
        <v>0</v>
      </c>
      <c r="AA67" s="244">
        <v>0</v>
      </c>
      <c r="AB67" s="244">
        <v>0</v>
      </c>
      <c r="AD67" s="244">
        <v>0</v>
      </c>
      <c r="AE67" s="244">
        <v>0</v>
      </c>
      <c r="AF67" s="244">
        <v>0</v>
      </c>
      <c r="AG67" s="244">
        <v>0</v>
      </c>
      <c r="AH67" s="244">
        <v>0</v>
      </c>
      <c r="AJ67" s="244">
        <v>0</v>
      </c>
      <c r="AK67" s="244">
        <v>0</v>
      </c>
      <c r="AL67" s="244">
        <v>0</v>
      </c>
      <c r="AM67" s="244">
        <v>0</v>
      </c>
      <c r="AN67" s="244">
        <v>0</v>
      </c>
      <c r="AP67" s="244">
        <v>0</v>
      </c>
      <c r="AQ67" s="244">
        <v>0</v>
      </c>
      <c r="AR67" s="244">
        <v>0</v>
      </c>
      <c r="AS67" s="244">
        <v>0</v>
      </c>
      <c r="AT67" s="244">
        <v>0</v>
      </c>
      <c r="AV67" s="244">
        <v>0</v>
      </c>
      <c r="AW67" s="244">
        <v>0</v>
      </c>
      <c r="AX67" s="244">
        <v>0</v>
      </c>
      <c r="AY67" s="244">
        <v>0</v>
      </c>
      <c r="AZ67" s="244">
        <v>0</v>
      </c>
      <c r="BB67" s="244">
        <v>0</v>
      </c>
      <c r="BC67" s="244">
        <v>0</v>
      </c>
      <c r="BD67" s="244">
        <v>0</v>
      </c>
      <c r="BE67" s="244">
        <v>0</v>
      </c>
      <c r="BF67" s="244">
        <v>0</v>
      </c>
      <c r="BH67" s="244">
        <v>0</v>
      </c>
      <c r="BI67" s="244">
        <v>0</v>
      </c>
      <c r="BJ67" s="244">
        <v>0</v>
      </c>
      <c r="BK67" s="244">
        <v>0</v>
      </c>
      <c r="BL67" s="244">
        <v>0</v>
      </c>
      <c r="BN67" s="244">
        <v>0</v>
      </c>
      <c r="BO67" s="244">
        <v>0</v>
      </c>
      <c r="BP67" s="244">
        <v>0</v>
      </c>
      <c r="BQ67" s="94">
        <v>0</v>
      </c>
      <c r="BR67" s="94">
        <v>0</v>
      </c>
      <c r="BT67" s="94">
        <v>0</v>
      </c>
      <c r="BU67" s="94">
        <v>0</v>
      </c>
      <c r="BV67" s="94">
        <v>0</v>
      </c>
      <c r="BW67" s="94">
        <v>0</v>
      </c>
      <c r="BX67" s="94">
        <v>0</v>
      </c>
      <c r="BZ67" s="94">
        <v>0</v>
      </c>
      <c r="CA67" s="94">
        <v>0</v>
      </c>
      <c r="CB67" s="94">
        <v>0</v>
      </c>
      <c r="CC67" s="94">
        <v>0</v>
      </c>
      <c r="CD67" s="94">
        <v>0</v>
      </c>
      <c r="CF67" s="94">
        <v>0</v>
      </c>
      <c r="CG67" s="94">
        <v>0</v>
      </c>
      <c r="CH67" s="94">
        <v>0</v>
      </c>
      <c r="CI67" s="94">
        <v>0</v>
      </c>
      <c r="CJ67" s="94">
        <v>0</v>
      </c>
      <c r="CL67" s="94">
        <v>0</v>
      </c>
      <c r="CM67" s="94">
        <v>0</v>
      </c>
      <c r="CN67" s="94">
        <v>0</v>
      </c>
      <c r="CO67" s="94">
        <v>0</v>
      </c>
      <c r="CP67" s="94">
        <v>0</v>
      </c>
    </row>
    <row r="68" spans="1:94" s="94" customFormat="1" hidden="1" outlineLevel="1" x14ac:dyDescent="0.25">
      <c r="A68" s="4"/>
      <c r="B68" s="245" t="s">
        <v>32</v>
      </c>
      <c r="E68" s="244">
        <v>0</v>
      </c>
      <c r="F68" s="244">
        <v>0</v>
      </c>
      <c r="H68" s="244">
        <v>0</v>
      </c>
      <c r="I68" s="244">
        <v>0</v>
      </c>
      <c r="J68" s="244">
        <v>0</v>
      </c>
      <c r="L68" s="244">
        <v>0</v>
      </c>
      <c r="M68" s="244">
        <v>0</v>
      </c>
      <c r="N68" s="244">
        <v>0</v>
      </c>
      <c r="O68" s="244">
        <v>0</v>
      </c>
      <c r="P68" s="244">
        <v>0</v>
      </c>
      <c r="R68" s="244">
        <v>0</v>
      </c>
      <c r="S68" s="244">
        <v>0</v>
      </c>
      <c r="T68" s="244">
        <v>0</v>
      </c>
      <c r="U68" s="244">
        <v>0</v>
      </c>
      <c r="V68" s="244">
        <v>0</v>
      </c>
      <c r="X68" s="244">
        <v>0</v>
      </c>
      <c r="Y68" s="244">
        <v>0</v>
      </c>
      <c r="Z68" s="244">
        <v>0</v>
      </c>
      <c r="AA68" s="244">
        <v>0</v>
      </c>
      <c r="AB68" s="244">
        <v>0</v>
      </c>
      <c r="AD68" s="244">
        <v>0</v>
      </c>
      <c r="AE68" s="244">
        <v>0</v>
      </c>
      <c r="AF68" s="244">
        <v>0</v>
      </c>
      <c r="AG68" s="244">
        <v>0</v>
      </c>
      <c r="AH68" s="244">
        <v>0</v>
      </c>
      <c r="AJ68" s="244">
        <v>0</v>
      </c>
      <c r="AK68" s="244">
        <v>0</v>
      </c>
      <c r="AL68" s="244">
        <v>0</v>
      </c>
      <c r="AM68" s="244">
        <v>0</v>
      </c>
      <c r="AN68" s="244">
        <v>0</v>
      </c>
      <c r="AP68" s="244">
        <v>0</v>
      </c>
      <c r="AQ68" s="244">
        <v>0</v>
      </c>
      <c r="AR68" s="244">
        <v>0</v>
      </c>
      <c r="AS68" s="244">
        <v>0</v>
      </c>
      <c r="AT68" s="244">
        <v>0</v>
      </c>
      <c r="AV68" s="244">
        <v>0</v>
      </c>
      <c r="AW68" s="244">
        <v>0</v>
      </c>
      <c r="AX68" s="244">
        <v>0</v>
      </c>
      <c r="AY68" s="244">
        <v>0</v>
      </c>
      <c r="AZ68" s="244">
        <v>0</v>
      </c>
      <c r="BB68" s="244">
        <v>0</v>
      </c>
      <c r="BC68" s="244">
        <v>0</v>
      </c>
      <c r="BD68" s="244">
        <v>0</v>
      </c>
      <c r="BE68" s="244">
        <v>0</v>
      </c>
      <c r="BF68" s="244">
        <v>0</v>
      </c>
      <c r="BH68" s="244">
        <v>0</v>
      </c>
      <c r="BI68" s="244">
        <v>0</v>
      </c>
      <c r="BJ68" s="244">
        <v>0</v>
      </c>
      <c r="BK68" s="244">
        <v>0</v>
      </c>
      <c r="BL68" s="244">
        <v>0</v>
      </c>
      <c r="BN68" s="244">
        <v>0</v>
      </c>
      <c r="BO68" s="244">
        <v>0</v>
      </c>
      <c r="BP68" s="244">
        <v>0</v>
      </c>
      <c r="BQ68" s="94">
        <v>0</v>
      </c>
      <c r="BR68" s="94">
        <v>0</v>
      </c>
      <c r="BT68" s="94">
        <v>0</v>
      </c>
      <c r="BU68" s="94">
        <v>0</v>
      </c>
      <c r="BV68" s="94">
        <v>0</v>
      </c>
      <c r="BW68" s="94">
        <v>0</v>
      </c>
      <c r="BX68" s="94">
        <v>0</v>
      </c>
      <c r="BZ68" s="94">
        <v>0</v>
      </c>
      <c r="CA68" s="94">
        <v>0</v>
      </c>
      <c r="CB68" s="94">
        <v>0</v>
      </c>
      <c r="CC68" s="94">
        <v>0</v>
      </c>
      <c r="CD68" s="94">
        <v>0</v>
      </c>
      <c r="CF68" s="94">
        <v>0</v>
      </c>
      <c r="CG68" s="94">
        <v>0</v>
      </c>
      <c r="CH68" s="94">
        <v>0</v>
      </c>
      <c r="CI68" s="94">
        <v>0</v>
      </c>
      <c r="CJ68" s="94">
        <v>0</v>
      </c>
      <c r="CL68" s="94">
        <v>0</v>
      </c>
      <c r="CM68" s="94">
        <v>0</v>
      </c>
      <c r="CN68" s="94">
        <v>0</v>
      </c>
      <c r="CO68" s="94">
        <v>0</v>
      </c>
      <c r="CP68" s="94">
        <v>0</v>
      </c>
    </row>
    <row r="69" spans="1:94" s="94" customFormat="1" hidden="1" outlineLevel="1" x14ac:dyDescent="0.25">
      <c r="A69" s="4"/>
      <c r="B69" s="245" t="s">
        <v>33</v>
      </c>
      <c r="E69" s="244">
        <v>-1.6999999934341799E-4</v>
      </c>
      <c r="F69" s="244">
        <v>0</v>
      </c>
      <c r="H69" s="244">
        <v>-1.6999999934341758E-4</v>
      </c>
      <c r="I69" s="244">
        <v>0</v>
      </c>
      <c r="J69" s="244">
        <v>0</v>
      </c>
      <c r="L69" s="244">
        <v>-1.6999997023958713E-4</v>
      </c>
      <c r="M69" s="244">
        <v>0</v>
      </c>
      <c r="N69" s="244">
        <v>0</v>
      </c>
      <c r="O69" s="244">
        <v>0</v>
      </c>
      <c r="P69" s="244">
        <v>-1.6999997023958713E-4</v>
      </c>
      <c r="R69" s="244">
        <v>0</v>
      </c>
      <c r="S69" s="244">
        <v>0</v>
      </c>
      <c r="T69" s="244">
        <v>0</v>
      </c>
      <c r="U69" s="244">
        <v>0</v>
      </c>
      <c r="V69" s="244">
        <v>0</v>
      </c>
      <c r="X69" s="244">
        <v>0</v>
      </c>
      <c r="Y69" s="244">
        <v>0</v>
      </c>
      <c r="Z69" s="244">
        <v>0</v>
      </c>
      <c r="AA69" s="244">
        <v>0</v>
      </c>
      <c r="AB69" s="244">
        <v>-2.9999995604157448E-5</v>
      </c>
      <c r="AD69" s="244">
        <v>0</v>
      </c>
      <c r="AE69" s="244">
        <v>0</v>
      </c>
      <c r="AF69" s="244">
        <v>0</v>
      </c>
      <c r="AG69" s="244">
        <v>0</v>
      </c>
      <c r="AH69" s="244">
        <v>0</v>
      </c>
      <c r="AJ69" s="244">
        <v>0</v>
      </c>
      <c r="AK69" s="244">
        <v>0</v>
      </c>
      <c r="AL69" s="244">
        <v>0</v>
      </c>
      <c r="AM69" s="244">
        <v>0</v>
      </c>
      <c r="AN69" s="244">
        <v>0</v>
      </c>
      <c r="AP69" s="244">
        <v>0</v>
      </c>
      <c r="AQ69" s="244">
        <v>0</v>
      </c>
      <c r="AR69" s="244">
        <v>0</v>
      </c>
      <c r="AS69" s="244">
        <v>0</v>
      </c>
      <c r="AT69" s="244">
        <v>0</v>
      </c>
      <c r="AV69" s="244">
        <v>0</v>
      </c>
      <c r="AW69" s="244">
        <v>0</v>
      </c>
      <c r="AX69" s="244">
        <v>0</v>
      </c>
      <c r="AY69" s="244">
        <v>0</v>
      </c>
      <c r="AZ69" s="244">
        <v>0</v>
      </c>
      <c r="BB69" s="244">
        <v>0</v>
      </c>
      <c r="BC69" s="244">
        <v>0</v>
      </c>
      <c r="BD69" s="244">
        <v>0</v>
      </c>
      <c r="BE69" s="244">
        <v>0</v>
      </c>
      <c r="BF69" s="244">
        <v>0</v>
      </c>
      <c r="BH69" s="244">
        <v>0</v>
      </c>
      <c r="BI69" s="244">
        <v>0</v>
      </c>
      <c r="BJ69" s="244">
        <v>0</v>
      </c>
      <c r="BK69" s="244">
        <v>0</v>
      </c>
      <c r="BL69" s="244">
        <v>0</v>
      </c>
      <c r="BN69" s="244">
        <v>0</v>
      </c>
      <c r="BO69" s="244">
        <v>0</v>
      </c>
      <c r="BP69" s="244">
        <v>0</v>
      </c>
      <c r="BQ69" s="94">
        <v>0</v>
      </c>
      <c r="BR69" s="94">
        <v>0</v>
      </c>
      <c r="BT69" s="94">
        <v>0</v>
      </c>
      <c r="BU69" s="94">
        <v>0</v>
      </c>
      <c r="BV69" s="94">
        <v>0</v>
      </c>
      <c r="BW69" s="94">
        <v>0</v>
      </c>
      <c r="BX69" s="94">
        <v>0</v>
      </c>
      <c r="BZ69" s="94">
        <v>0</v>
      </c>
      <c r="CA69" s="94">
        <v>0</v>
      </c>
      <c r="CB69" s="94">
        <v>0</v>
      </c>
      <c r="CC69" s="94">
        <v>0</v>
      </c>
      <c r="CD69" s="94">
        <v>0</v>
      </c>
      <c r="CF69" s="94">
        <v>0</v>
      </c>
      <c r="CG69" s="94">
        <v>0</v>
      </c>
      <c r="CH69" s="94">
        <v>0</v>
      </c>
      <c r="CI69" s="94">
        <v>0</v>
      </c>
      <c r="CJ69" s="94">
        <v>0</v>
      </c>
      <c r="CL69" s="94">
        <v>0</v>
      </c>
      <c r="CM69" s="94">
        <v>0</v>
      </c>
      <c r="CN69" s="94">
        <v>0</v>
      </c>
      <c r="CO69" s="94">
        <v>0</v>
      </c>
      <c r="CP69" s="94">
        <v>0</v>
      </c>
    </row>
    <row r="70" spans="1:94" s="14" customFormat="1" collapsed="1" x14ac:dyDescent="0.25">
      <c r="A70" s="4"/>
      <c r="C70" s="60"/>
      <c r="D70" s="60"/>
      <c r="E70" s="456"/>
      <c r="F70" s="456"/>
      <c r="G70" s="60"/>
      <c r="H70" s="456"/>
      <c r="I70" s="456"/>
      <c r="J70" s="456"/>
      <c r="K70" s="60"/>
      <c r="L70" s="456"/>
      <c r="M70" s="456"/>
      <c r="N70" s="60"/>
      <c r="O70" s="60"/>
      <c r="P70" s="60"/>
      <c r="Q70" s="60"/>
      <c r="R70" s="456"/>
      <c r="S70" s="456"/>
      <c r="T70" s="60"/>
      <c r="U70" s="60"/>
      <c r="V70" s="60"/>
      <c r="W70" s="60"/>
      <c r="X70" s="456"/>
      <c r="Y70" s="456"/>
      <c r="Z70" s="60"/>
      <c r="AA70" s="60"/>
      <c r="AB70" s="60"/>
      <c r="AC70" s="60"/>
      <c r="AD70" s="456"/>
      <c r="AE70" s="456"/>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row>
    <row r="71" spans="1:94" s="4" customFormat="1" x14ac:dyDescent="0.25">
      <c r="A71" s="94"/>
    </row>
    <row r="72" spans="1:94" s="14" customFormat="1" x14ac:dyDescent="0.25">
      <c r="A72" s="4"/>
      <c r="C72" s="60"/>
      <c r="D72" s="60"/>
      <c r="E72" s="456"/>
      <c r="F72" s="456"/>
      <c r="G72" s="60"/>
      <c r="H72" s="456"/>
      <c r="I72" s="456"/>
      <c r="J72" s="456"/>
      <c r="K72" s="60"/>
      <c r="L72" s="456"/>
      <c r="M72" s="456"/>
      <c r="N72" s="60"/>
      <c r="O72" s="60"/>
      <c r="P72" s="60"/>
      <c r="Q72" s="60"/>
      <c r="R72" s="456"/>
      <c r="S72" s="456"/>
      <c r="T72" s="60"/>
      <c r="U72" s="60"/>
      <c r="V72" s="60"/>
      <c r="W72" s="60"/>
      <c r="X72" s="456"/>
      <c r="Y72" s="456"/>
      <c r="Z72" s="60"/>
      <c r="AA72" s="60"/>
      <c r="AB72" s="60"/>
      <c r="AC72" s="60"/>
      <c r="AD72" s="456"/>
      <c r="AE72" s="456"/>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row>
    <row r="73" spans="1:94" s="4" customFormat="1" x14ac:dyDescent="0.25">
      <c r="A73" s="94"/>
    </row>
    <row r="74" spans="1:94" s="14" customFormat="1" x14ac:dyDescent="0.25">
      <c r="A74" s="4"/>
      <c r="C74" s="60"/>
      <c r="D74" s="60"/>
      <c r="E74" s="456"/>
      <c r="F74" s="456"/>
      <c r="G74" s="60"/>
      <c r="H74" s="456"/>
      <c r="I74" s="456"/>
      <c r="J74" s="456"/>
      <c r="K74" s="60"/>
      <c r="L74" s="456"/>
      <c r="M74" s="456"/>
      <c r="N74" s="60"/>
      <c r="O74" s="60"/>
      <c r="P74" s="60"/>
      <c r="Q74" s="60"/>
      <c r="R74" s="456"/>
      <c r="S74" s="456"/>
      <c r="T74" s="60"/>
      <c r="U74" s="60"/>
      <c r="V74" s="60"/>
      <c r="W74" s="60"/>
      <c r="X74" s="456"/>
      <c r="Y74" s="456"/>
      <c r="Z74" s="60"/>
      <c r="AA74" s="60"/>
      <c r="AB74" s="60"/>
      <c r="AC74" s="60"/>
      <c r="AD74" s="456"/>
      <c r="AE74" s="456"/>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row>
    <row r="75" spans="1:94" s="4" customFormat="1" x14ac:dyDescent="0.25">
      <c r="A75" s="94"/>
    </row>
    <row r="76" spans="1:94" s="14" customFormat="1" x14ac:dyDescent="0.25">
      <c r="A76" s="4"/>
      <c r="C76" s="60"/>
      <c r="D76" s="60"/>
      <c r="E76" s="456"/>
      <c r="F76" s="456"/>
      <c r="G76" s="60"/>
      <c r="H76" s="456"/>
      <c r="I76" s="456"/>
      <c r="J76" s="456"/>
      <c r="K76" s="60"/>
      <c r="L76" s="456"/>
      <c r="M76" s="456"/>
      <c r="N76" s="60"/>
      <c r="O76" s="60"/>
      <c r="P76" s="60"/>
      <c r="Q76" s="60"/>
      <c r="R76" s="456"/>
      <c r="S76" s="456"/>
      <c r="T76" s="60"/>
      <c r="U76" s="60"/>
      <c r="V76" s="60"/>
      <c r="W76" s="60"/>
      <c r="X76" s="456"/>
      <c r="Y76" s="456"/>
      <c r="Z76" s="60"/>
      <c r="AA76" s="60"/>
      <c r="AB76" s="60"/>
      <c r="AC76" s="60"/>
      <c r="AD76" s="456"/>
      <c r="AE76" s="456"/>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row>
    <row r="77" spans="1:94" s="4" customFormat="1" x14ac:dyDescent="0.25">
      <c r="A77" s="94"/>
    </row>
    <row r="78" spans="1:94" s="14" customFormat="1" x14ac:dyDescent="0.25">
      <c r="A78" s="4"/>
      <c r="C78" s="60"/>
      <c r="D78" s="60"/>
      <c r="E78" s="456"/>
      <c r="F78" s="456"/>
      <c r="G78" s="60"/>
      <c r="H78" s="456"/>
      <c r="I78" s="456"/>
      <c r="J78" s="456"/>
      <c r="K78" s="60"/>
      <c r="L78" s="456"/>
      <c r="M78" s="456"/>
      <c r="N78" s="60"/>
      <c r="O78" s="60"/>
      <c r="P78" s="60"/>
      <c r="Q78" s="60"/>
      <c r="R78" s="456"/>
      <c r="S78" s="456"/>
      <c r="T78" s="60"/>
      <c r="U78" s="60"/>
      <c r="V78" s="60"/>
      <c r="W78" s="60"/>
      <c r="X78" s="456"/>
      <c r="Y78" s="456"/>
      <c r="Z78" s="60"/>
      <c r="AA78" s="60"/>
      <c r="AB78" s="60"/>
      <c r="AC78" s="60"/>
      <c r="AD78" s="456"/>
      <c r="AE78" s="456"/>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row>
    <row r="79" spans="1:94" s="4" customFormat="1" x14ac:dyDescent="0.25">
      <c r="A79" s="94"/>
    </row>
    <row r="80" spans="1:94" s="14" customFormat="1" x14ac:dyDescent="0.25">
      <c r="A80" s="4"/>
      <c r="C80" s="60"/>
      <c r="D80" s="60"/>
      <c r="E80" s="456"/>
      <c r="F80" s="456"/>
      <c r="G80" s="60"/>
      <c r="H80" s="456"/>
      <c r="I80" s="456"/>
      <c r="J80" s="456"/>
      <c r="K80" s="60"/>
      <c r="L80" s="456"/>
      <c r="M80" s="456"/>
      <c r="N80" s="60"/>
      <c r="O80" s="60"/>
      <c r="P80" s="60"/>
      <c r="Q80" s="60"/>
      <c r="R80" s="456"/>
      <c r="S80" s="456"/>
      <c r="T80" s="60"/>
      <c r="U80" s="60"/>
      <c r="V80" s="60"/>
      <c r="W80" s="60"/>
      <c r="X80" s="456"/>
      <c r="Y80" s="456"/>
      <c r="Z80" s="60"/>
      <c r="AA80" s="60"/>
      <c r="AB80" s="60"/>
      <c r="AC80" s="60"/>
      <c r="AD80" s="456"/>
      <c r="AE80" s="456"/>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row>
    <row r="81" spans="1:68" s="4" customFormat="1" x14ac:dyDescent="0.25">
      <c r="A81" s="94"/>
    </row>
    <row r="82" spans="1:68" s="14" customFormat="1" x14ac:dyDescent="0.25">
      <c r="A82" s="4"/>
      <c r="C82" s="60"/>
      <c r="D82" s="60"/>
      <c r="E82" s="456"/>
      <c r="F82" s="456"/>
      <c r="G82" s="60"/>
      <c r="H82" s="456"/>
      <c r="I82" s="456"/>
      <c r="J82" s="456"/>
      <c r="K82" s="60"/>
      <c r="L82" s="456"/>
      <c r="M82" s="456"/>
      <c r="N82" s="60"/>
      <c r="O82" s="60"/>
      <c r="P82" s="60"/>
      <c r="Q82" s="60"/>
      <c r="R82" s="456"/>
      <c r="S82" s="456"/>
      <c r="T82" s="60"/>
      <c r="U82" s="60"/>
      <c r="V82" s="60"/>
      <c r="W82" s="60"/>
      <c r="X82" s="456"/>
      <c r="Y82" s="456"/>
      <c r="Z82" s="60"/>
      <c r="AA82" s="60"/>
      <c r="AB82" s="60"/>
      <c r="AC82" s="60"/>
      <c r="AD82" s="456"/>
      <c r="AE82" s="456"/>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row>
    <row r="83" spans="1:68" s="4" customFormat="1" x14ac:dyDescent="0.25">
      <c r="A83" s="94"/>
    </row>
    <row r="84" spans="1:68" s="14" customFormat="1" x14ac:dyDescent="0.25">
      <c r="A84" s="4"/>
      <c r="C84" s="60"/>
      <c r="D84" s="60"/>
      <c r="E84" s="456"/>
      <c r="F84" s="456"/>
      <c r="G84" s="60"/>
      <c r="H84" s="456"/>
      <c r="I84" s="456"/>
      <c r="J84" s="456"/>
      <c r="K84" s="60"/>
      <c r="L84" s="456"/>
      <c r="M84" s="456"/>
      <c r="N84" s="60"/>
      <c r="O84" s="60"/>
      <c r="P84" s="60"/>
      <c r="Q84" s="60"/>
      <c r="R84" s="456"/>
      <c r="S84" s="456"/>
      <c r="T84" s="60"/>
      <c r="U84" s="60"/>
      <c r="V84" s="60"/>
      <c r="W84" s="60"/>
      <c r="X84" s="456"/>
      <c r="Y84" s="456"/>
      <c r="Z84" s="60"/>
      <c r="AA84" s="60"/>
      <c r="AB84" s="60"/>
      <c r="AC84" s="60"/>
      <c r="AD84" s="456"/>
      <c r="AE84" s="456"/>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row>
    <row r="85" spans="1:68" s="4" customFormat="1" x14ac:dyDescent="0.25">
      <c r="A85" s="94"/>
    </row>
    <row r="86" spans="1:68" s="14" customFormat="1" x14ac:dyDescent="0.25">
      <c r="A86" s="4"/>
      <c r="C86" s="60"/>
      <c r="D86" s="60"/>
      <c r="E86" s="456"/>
      <c r="F86" s="456"/>
      <c r="G86" s="60"/>
      <c r="H86" s="456"/>
      <c r="I86" s="456"/>
      <c r="J86" s="456"/>
      <c r="K86" s="60"/>
      <c r="L86" s="456"/>
      <c r="M86" s="456"/>
      <c r="N86" s="60"/>
      <c r="O86" s="60"/>
      <c r="P86" s="60"/>
      <c r="Q86" s="60"/>
      <c r="R86" s="456"/>
      <c r="S86" s="456"/>
      <c r="T86" s="60"/>
      <c r="U86" s="60"/>
      <c r="V86" s="60"/>
      <c r="W86" s="60"/>
      <c r="X86" s="456"/>
      <c r="Y86" s="456"/>
      <c r="Z86" s="60"/>
      <c r="AA86" s="60"/>
      <c r="AB86" s="60"/>
      <c r="AC86" s="60"/>
      <c r="AD86" s="456"/>
      <c r="AE86" s="456"/>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row>
    <row r="87" spans="1:68" s="4" customFormat="1" x14ac:dyDescent="0.25">
      <c r="A87" s="94"/>
    </row>
    <row r="88" spans="1:68" s="14" customFormat="1" x14ac:dyDescent="0.25">
      <c r="A88" s="4"/>
      <c r="C88" s="60"/>
      <c r="D88" s="60"/>
      <c r="E88" s="456"/>
      <c r="F88" s="456"/>
      <c r="G88" s="60"/>
      <c r="H88" s="456"/>
      <c r="I88" s="456"/>
      <c r="J88" s="456"/>
      <c r="K88" s="60"/>
      <c r="L88" s="456"/>
      <c r="M88" s="456"/>
      <c r="N88" s="60"/>
      <c r="O88" s="60"/>
      <c r="P88" s="60"/>
      <c r="Q88" s="60"/>
      <c r="R88" s="456"/>
      <c r="S88" s="456"/>
      <c r="T88" s="60"/>
      <c r="U88" s="60"/>
      <c r="V88" s="60"/>
      <c r="W88" s="60"/>
      <c r="X88" s="456"/>
      <c r="Y88" s="456"/>
      <c r="Z88" s="60"/>
      <c r="AA88" s="60"/>
      <c r="AB88" s="60"/>
      <c r="AC88" s="60"/>
      <c r="AD88" s="456"/>
      <c r="AE88" s="456"/>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row>
    <row r="89" spans="1:68" s="4" customFormat="1" x14ac:dyDescent="0.25">
      <c r="A89" s="94"/>
    </row>
    <row r="90" spans="1:68" s="14" customFormat="1" x14ac:dyDescent="0.25">
      <c r="A90" s="4"/>
      <c r="C90" s="60"/>
      <c r="D90" s="60"/>
      <c r="E90" s="456"/>
      <c r="F90" s="456"/>
      <c r="G90" s="60"/>
      <c r="H90" s="456"/>
      <c r="I90" s="456"/>
      <c r="J90" s="456"/>
      <c r="K90" s="60"/>
      <c r="L90" s="456"/>
      <c r="M90" s="456"/>
      <c r="N90" s="60"/>
      <c r="O90" s="60"/>
      <c r="P90" s="60"/>
      <c r="Q90" s="60"/>
      <c r="R90" s="456"/>
      <c r="S90" s="456"/>
      <c r="T90" s="60"/>
      <c r="U90" s="60"/>
      <c r="V90" s="60"/>
      <c r="W90" s="60"/>
      <c r="X90" s="456"/>
      <c r="Y90" s="456"/>
      <c r="Z90" s="60"/>
      <c r="AA90" s="60"/>
      <c r="AB90" s="60"/>
      <c r="AC90" s="60"/>
      <c r="AD90" s="456"/>
      <c r="AE90" s="456"/>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s="4" customFormat="1" x14ac:dyDescent="0.25">
      <c r="A91" s="94"/>
    </row>
    <row r="92" spans="1:68" s="14" customFormat="1" x14ac:dyDescent="0.25">
      <c r="A92" s="4"/>
      <c r="C92" s="60"/>
      <c r="D92" s="60"/>
      <c r="E92" s="456"/>
      <c r="F92" s="456"/>
      <c r="G92" s="60"/>
      <c r="H92" s="456"/>
      <c r="I92" s="456"/>
      <c r="J92" s="456"/>
      <c r="K92" s="60"/>
      <c r="L92" s="456"/>
      <c r="M92" s="456"/>
      <c r="N92" s="60"/>
      <c r="O92" s="60"/>
      <c r="P92" s="60"/>
      <c r="Q92" s="60"/>
      <c r="R92" s="456"/>
      <c r="S92" s="456"/>
      <c r="T92" s="60"/>
      <c r="U92" s="60"/>
      <c r="V92" s="60"/>
      <c r="W92" s="60"/>
      <c r="X92" s="456"/>
      <c r="Y92" s="456"/>
      <c r="Z92" s="60"/>
      <c r="AA92" s="60"/>
      <c r="AB92" s="60"/>
      <c r="AC92" s="60"/>
      <c r="AD92" s="456"/>
      <c r="AE92" s="456"/>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s="4" customFormat="1" x14ac:dyDescent="0.25">
      <c r="A93" s="94"/>
    </row>
    <row r="94" spans="1:68" s="14" customFormat="1" x14ac:dyDescent="0.25">
      <c r="A94" s="4"/>
      <c r="C94" s="60"/>
      <c r="D94" s="60"/>
      <c r="E94" s="456"/>
      <c r="F94" s="456"/>
      <c r="G94" s="60"/>
      <c r="H94" s="456"/>
      <c r="I94" s="456"/>
      <c r="J94" s="456"/>
      <c r="K94" s="60"/>
      <c r="L94" s="456"/>
      <c r="M94" s="456"/>
      <c r="N94" s="60"/>
      <c r="O94" s="60"/>
      <c r="P94" s="60"/>
      <c r="Q94" s="60"/>
      <c r="R94" s="456"/>
      <c r="S94" s="456"/>
      <c r="T94" s="60"/>
      <c r="U94" s="60"/>
      <c r="V94" s="60"/>
      <c r="W94" s="60"/>
      <c r="X94" s="456"/>
      <c r="Y94" s="456"/>
      <c r="Z94" s="60"/>
      <c r="AA94" s="60"/>
      <c r="AB94" s="60"/>
      <c r="AC94" s="60"/>
      <c r="AD94" s="456"/>
      <c r="AE94" s="456"/>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s="4" customFormat="1" x14ac:dyDescent="0.25">
      <c r="A95" s="94"/>
    </row>
    <row r="96" spans="1:68" s="14" customFormat="1" x14ac:dyDescent="0.25">
      <c r="A96" s="4"/>
      <c r="C96" s="60"/>
      <c r="D96" s="60"/>
      <c r="E96" s="456"/>
      <c r="F96" s="456"/>
      <c r="G96" s="60"/>
      <c r="H96" s="456"/>
      <c r="I96" s="456"/>
      <c r="J96" s="456"/>
      <c r="K96" s="60"/>
      <c r="L96" s="456"/>
      <c r="M96" s="456"/>
      <c r="N96" s="60"/>
      <c r="O96" s="60"/>
      <c r="P96" s="60"/>
      <c r="Q96" s="60"/>
      <c r="R96" s="456"/>
      <c r="S96" s="456"/>
      <c r="T96" s="60"/>
      <c r="U96" s="60"/>
      <c r="V96" s="60"/>
      <c r="W96" s="60"/>
      <c r="X96" s="456"/>
      <c r="Y96" s="456"/>
      <c r="Z96" s="60"/>
      <c r="AA96" s="60"/>
      <c r="AB96" s="60"/>
      <c r="AC96" s="60"/>
      <c r="AD96" s="456"/>
      <c r="AE96" s="456"/>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row>
    <row r="97" spans="1:68" s="4" customFormat="1" x14ac:dyDescent="0.25">
      <c r="A97" s="94"/>
    </row>
    <row r="98" spans="1:68" s="14" customFormat="1" x14ac:dyDescent="0.25">
      <c r="A98" s="4"/>
      <c r="C98" s="60"/>
      <c r="D98" s="60"/>
      <c r="E98" s="456"/>
      <c r="F98" s="456"/>
      <c r="G98" s="60"/>
      <c r="H98" s="456"/>
      <c r="I98" s="456"/>
      <c r="J98" s="456"/>
      <c r="K98" s="60"/>
      <c r="L98" s="456"/>
      <c r="M98" s="456"/>
      <c r="N98" s="60"/>
      <c r="O98" s="60"/>
      <c r="P98" s="60"/>
      <c r="Q98" s="60"/>
      <c r="R98" s="456"/>
      <c r="S98" s="456"/>
      <c r="T98" s="60"/>
      <c r="U98" s="60"/>
      <c r="V98" s="60"/>
      <c r="W98" s="60"/>
      <c r="X98" s="456"/>
      <c r="Y98" s="456"/>
      <c r="Z98" s="60"/>
      <c r="AA98" s="60"/>
      <c r="AB98" s="60"/>
      <c r="AC98" s="60"/>
      <c r="AD98" s="456"/>
      <c r="AE98" s="456"/>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row>
    <row r="99" spans="1:68" s="4" customFormat="1" x14ac:dyDescent="0.25">
      <c r="A99" s="94"/>
    </row>
    <row r="100" spans="1:68" s="14" customFormat="1" x14ac:dyDescent="0.25">
      <c r="A100" s="4"/>
      <c r="C100" s="60"/>
      <c r="D100" s="60"/>
      <c r="E100" s="456"/>
      <c r="F100" s="456"/>
      <c r="G100" s="60"/>
      <c r="H100" s="456"/>
      <c r="I100" s="456"/>
      <c r="J100" s="456"/>
      <c r="K100" s="60"/>
      <c r="L100" s="456"/>
      <c r="M100" s="456"/>
      <c r="N100" s="60"/>
      <c r="O100" s="60"/>
      <c r="P100" s="60"/>
      <c r="Q100" s="60"/>
      <c r="R100" s="456"/>
      <c r="S100" s="456"/>
      <c r="T100" s="60"/>
      <c r="U100" s="60"/>
      <c r="V100" s="60"/>
      <c r="W100" s="60"/>
      <c r="X100" s="456"/>
      <c r="Y100" s="456"/>
      <c r="Z100" s="60"/>
      <c r="AA100" s="60"/>
      <c r="AB100" s="60"/>
      <c r="AC100" s="60"/>
      <c r="AD100" s="456"/>
      <c r="AE100" s="456"/>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row>
    <row r="101" spans="1:68" s="4" customFormat="1" x14ac:dyDescent="0.25">
      <c r="A101" s="94"/>
    </row>
    <row r="102" spans="1:68" s="14" customFormat="1" x14ac:dyDescent="0.25">
      <c r="A102" s="4"/>
      <c r="C102" s="60"/>
      <c r="D102" s="60"/>
      <c r="E102" s="456"/>
      <c r="F102" s="456"/>
      <c r="G102" s="60"/>
      <c r="H102" s="456"/>
      <c r="I102" s="456"/>
      <c r="J102" s="456"/>
      <c r="K102" s="60"/>
      <c r="L102" s="456"/>
      <c r="M102" s="456"/>
      <c r="N102" s="60"/>
      <c r="O102" s="60"/>
      <c r="P102" s="60"/>
      <c r="Q102" s="60"/>
      <c r="R102" s="456"/>
      <c r="S102" s="456"/>
      <c r="T102" s="60"/>
      <c r="U102" s="60"/>
      <c r="V102" s="60"/>
      <c r="W102" s="60"/>
      <c r="X102" s="456"/>
      <c r="Y102" s="456"/>
      <c r="Z102" s="60"/>
      <c r="AA102" s="60"/>
      <c r="AB102" s="60"/>
      <c r="AC102" s="60"/>
      <c r="AD102" s="456"/>
      <c r="AE102" s="456"/>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row>
    <row r="103" spans="1:68" s="4" customFormat="1" x14ac:dyDescent="0.25">
      <c r="A103" s="94"/>
    </row>
    <row r="104" spans="1:68" s="14" customFormat="1" x14ac:dyDescent="0.25">
      <c r="A104" s="4"/>
      <c r="C104" s="60"/>
      <c r="D104" s="60"/>
      <c r="E104" s="456"/>
      <c r="F104" s="456"/>
      <c r="G104" s="60"/>
      <c r="H104" s="456"/>
      <c r="I104" s="456"/>
      <c r="J104" s="456"/>
      <c r="K104" s="60"/>
      <c r="L104" s="456"/>
      <c r="M104" s="456"/>
      <c r="N104" s="60"/>
      <c r="O104" s="60"/>
      <c r="P104" s="60"/>
      <c r="Q104" s="60"/>
      <c r="R104" s="456"/>
      <c r="S104" s="456"/>
      <c r="T104" s="60"/>
      <c r="U104" s="60"/>
      <c r="V104" s="60"/>
      <c r="W104" s="60"/>
      <c r="X104" s="456"/>
      <c r="Y104" s="456"/>
      <c r="Z104" s="60"/>
      <c r="AA104" s="60"/>
      <c r="AB104" s="60"/>
      <c r="AC104" s="60"/>
      <c r="AD104" s="456"/>
      <c r="AE104" s="456"/>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row>
    <row r="105" spans="1:68" s="4" customFormat="1" x14ac:dyDescent="0.25">
      <c r="A105" s="94"/>
    </row>
    <row r="106" spans="1:68" s="14" customFormat="1" x14ac:dyDescent="0.25">
      <c r="A106" s="4"/>
      <c r="C106" s="60"/>
      <c r="D106" s="60"/>
      <c r="E106" s="456"/>
      <c r="F106" s="456"/>
      <c r="G106" s="60"/>
      <c r="H106" s="456"/>
      <c r="I106" s="456"/>
      <c r="J106" s="456"/>
      <c r="K106" s="60"/>
      <c r="L106" s="456"/>
      <c r="M106" s="456"/>
      <c r="N106" s="60"/>
      <c r="O106" s="60"/>
      <c r="P106" s="60"/>
      <c r="Q106" s="60"/>
      <c r="R106" s="456"/>
      <c r="S106" s="456"/>
      <c r="T106" s="60"/>
      <c r="U106" s="60"/>
      <c r="V106" s="60"/>
      <c r="W106" s="60"/>
      <c r="X106" s="456"/>
      <c r="Y106" s="456"/>
      <c r="Z106" s="60"/>
      <c r="AA106" s="60"/>
      <c r="AB106" s="60"/>
      <c r="AC106" s="60"/>
      <c r="AD106" s="456"/>
      <c r="AE106" s="456"/>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row>
    <row r="107" spans="1:68" s="4" customFormat="1" x14ac:dyDescent="0.25">
      <c r="A107" s="94"/>
    </row>
    <row r="108" spans="1:68" s="14" customFormat="1" x14ac:dyDescent="0.25">
      <c r="A108" s="4"/>
      <c r="C108" s="60"/>
      <c r="D108" s="60"/>
      <c r="E108" s="456"/>
      <c r="F108" s="456"/>
      <c r="G108" s="60"/>
      <c r="H108" s="456"/>
      <c r="I108" s="456"/>
      <c r="J108" s="456"/>
      <c r="K108" s="60"/>
      <c r="L108" s="456"/>
      <c r="M108" s="456"/>
      <c r="N108" s="60"/>
      <c r="O108" s="60"/>
      <c r="P108" s="60"/>
      <c r="Q108" s="60"/>
      <c r="R108" s="456"/>
      <c r="S108" s="456"/>
      <c r="T108" s="60"/>
      <c r="U108" s="60"/>
      <c r="V108" s="60"/>
      <c r="W108" s="60"/>
      <c r="X108" s="456"/>
      <c r="Y108" s="456"/>
      <c r="Z108" s="60"/>
      <c r="AA108" s="60"/>
      <c r="AB108" s="60"/>
      <c r="AC108" s="60"/>
      <c r="AD108" s="456"/>
      <c r="AE108" s="456"/>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row>
    <row r="109" spans="1:68" s="4" customFormat="1" x14ac:dyDescent="0.25">
      <c r="A109" s="94"/>
    </row>
    <row r="110" spans="1:68" s="14" customFormat="1" x14ac:dyDescent="0.25">
      <c r="A110" s="4"/>
      <c r="C110" s="60"/>
      <c r="D110" s="60"/>
      <c r="E110" s="456"/>
      <c r="F110" s="456"/>
      <c r="G110" s="60"/>
      <c r="H110" s="456"/>
      <c r="I110" s="456"/>
      <c r="J110" s="456"/>
      <c r="K110" s="60"/>
      <c r="L110" s="456"/>
      <c r="M110" s="456"/>
      <c r="N110" s="60"/>
      <c r="O110" s="60"/>
      <c r="P110" s="60"/>
      <c r="Q110" s="60"/>
      <c r="R110" s="456"/>
      <c r="S110" s="456"/>
      <c r="T110" s="60"/>
      <c r="U110" s="60"/>
      <c r="V110" s="60"/>
      <c r="W110" s="60"/>
      <c r="X110" s="456"/>
      <c r="Y110" s="456"/>
      <c r="Z110" s="60"/>
      <c r="AA110" s="60"/>
      <c r="AB110" s="60"/>
      <c r="AC110" s="60"/>
      <c r="AD110" s="456"/>
      <c r="AE110" s="456"/>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row>
    <row r="111" spans="1:68" s="4" customFormat="1" x14ac:dyDescent="0.25">
      <c r="A111" s="94"/>
    </row>
    <row r="112" spans="1:68" s="14" customFormat="1" x14ac:dyDescent="0.25">
      <c r="A112" s="4"/>
      <c r="C112" s="60"/>
      <c r="D112" s="60"/>
      <c r="E112" s="456"/>
      <c r="F112" s="456"/>
      <c r="G112" s="60"/>
      <c r="H112" s="456"/>
      <c r="I112" s="456"/>
      <c r="J112" s="456"/>
      <c r="K112" s="60"/>
      <c r="L112" s="456"/>
      <c r="M112" s="456"/>
      <c r="N112" s="60"/>
      <c r="O112" s="60"/>
      <c r="P112" s="60"/>
      <c r="Q112" s="60"/>
      <c r="R112" s="456"/>
      <c r="S112" s="456"/>
      <c r="T112" s="60"/>
      <c r="U112" s="60"/>
      <c r="V112" s="60"/>
      <c r="W112" s="60"/>
      <c r="X112" s="456"/>
      <c r="Y112" s="456"/>
      <c r="Z112" s="60"/>
      <c r="AA112" s="60"/>
      <c r="AB112" s="60"/>
      <c r="AC112" s="60"/>
      <c r="AD112" s="456"/>
      <c r="AE112" s="456"/>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row>
    <row r="113" spans="1:68" s="4" customFormat="1" x14ac:dyDescent="0.25">
      <c r="A113" s="94"/>
    </row>
    <row r="114" spans="1:68" s="14" customFormat="1" x14ac:dyDescent="0.25">
      <c r="A114" s="4"/>
      <c r="C114" s="60"/>
      <c r="D114" s="60"/>
      <c r="E114" s="456"/>
      <c r="F114" s="456"/>
      <c r="G114" s="60"/>
      <c r="H114" s="456"/>
      <c r="I114" s="456"/>
      <c r="J114" s="456"/>
      <c r="K114" s="60"/>
      <c r="L114" s="456"/>
      <c r="M114" s="456"/>
      <c r="N114" s="60"/>
      <c r="O114" s="60"/>
      <c r="P114" s="60"/>
      <c r="Q114" s="60"/>
      <c r="R114" s="456"/>
      <c r="S114" s="456"/>
      <c r="T114" s="60"/>
      <c r="U114" s="60"/>
      <c r="V114" s="60"/>
      <c r="W114" s="60"/>
      <c r="X114" s="456"/>
      <c r="Y114" s="456"/>
      <c r="Z114" s="60"/>
      <c r="AA114" s="60"/>
      <c r="AB114" s="60"/>
      <c r="AC114" s="60"/>
      <c r="AD114" s="456"/>
      <c r="AE114" s="456"/>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row>
    <row r="115" spans="1:68" s="4" customFormat="1" x14ac:dyDescent="0.25">
      <c r="A115" s="94"/>
    </row>
    <row r="116" spans="1:68" s="14" customFormat="1" x14ac:dyDescent="0.25">
      <c r="A116" s="4"/>
      <c r="C116" s="60"/>
      <c r="D116" s="60"/>
      <c r="E116" s="456"/>
      <c r="F116" s="456"/>
      <c r="G116" s="60"/>
      <c r="H116" s="456"/>
      <c r="I116" s="456"/>
      <c r="J116" s="456"/>
      <c r="K116" s="60"/>
      <c r="L116" s="456"/>
      <c r="M116" s="456"/>
      <c r="N116" s="60"/>
      <c r="O116" s="60"/>
      <c r="P116" s="60"/>
      <c r="Q116" s="60"/>
      <c r="R116" s="456"/>
      <c r="S116" s="456"/>
      <c r="T116" s="60"/>
      <c r="U116" s="60"/>
      <c r="V116" s="60"/>
      <c r="W116" s="60"/>
      <c r="X116" s="456"/>
      <c r="Y116" s="456"/>
      <c r="Z116" s="60"/>
      <c r="AA116" s="60"/>
      <c r="AB116" s="60"/>
      <c r="AC116" s="60"/>
      <c r="AD116" s="456"/>
      <c r="AE116" s="456"/>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row>
    <row r="117" spans="1:68" s="4" customFormat="1" x14ac:dyDescent="0.25">
      <c r="A117" s="94"/>
    </row>
    <row r="118" spans="1:68" s="14" customFormat="1" x14ac:dyDescent="0.25">
      <c r="A118" s="4"/>
      <c r="C118" s="60"/>
      <c r="D118" s="60"/>
      <c r="E118" s="456"/>
      <c r="F118" s="456"/>
      <c r="G118" s="60"/>
      <c r="H118" s="456"/>
      <c r="I118" s="456"/>
      <c r="J118" s="456"/>
      <c r="K118" s="60"/>
      <c r="L118" s="456"/>
      <c r="M118" s="456"/>
      <c r="N118" s="60"/>
      <c r="O118" s="60"/>
      <c r="P118" s="60"/>
      <c r="Q118" s="60"/>
      <c r="R118" s="456"/>
      <c r="S118" s="456"/>
      <c r="T118" s="60"/>
      <c r="U118" s="60"/>
      <c r="V118" s="60"/>
      <c r="W118" s="60"/>
      <c r="X118" s="456"/>
      <c r="Y118" s="456"/>
      <c r="Z118" s="60"/>
      <c r="AA118" s="60"/>
      <c r="AB118" s="60"/>
      <c r="AC118" s="60"/>
      <c r="AD118" s="456"/>
      <c r="AE118" s="456"/>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row>
    <row r="119" spans="1:68" s="4" customFormat="1" x14ac:dyDescent="0.25">
      <c r="A119" s="94"/>
    </row>
    <row r="120" spans="1:68" s="14" customFormat="1" x14ac:dyDescent="0.25">
      <c r="A120" s="4"/>
      <c r="C120" s="60"/>
      <c r="D120" s="60"/>
      <c r="E120" s="456"/>
      <c r="F120" s="456"/>
      <c r="G120" s="60"/>
      <c r="H120" s="456"/>
      <c r="I120" s="456"/>
      <c r="J120" s="456"/>
      <c r="K120" s="60"/>
      <c r="L120" s="456"/>
      <c r="M120" s="456"/>
      <c r="N120" s="60"/>
      <c r="O120" s="60"/>
      <c r="P120" s="60"/>
      <c r="Q120" s="60"/>
      <c r="R120" s="456"/>
      <c r="S120" s="456"/>
      <c r="T120" s="60"/>
      <c r="U120" s="60"/>
      <c r="V120" s="60"/>
      <c r="W120" s="60"/>
      <c r="X120" s="456"/>
      <c r="Y120" s="456"/>
      <c r="Z120" s="60"/>
      <c r="AA120" s="60"/>
      <c r="AB120" s="60"/>
      <c r="AC120" s="60"/>
      <c r="AD120" s="456"/>
      <c r="AE120" s="456"/>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row>
    <row r="121" spans="1:68" s="4" customFormat="1" x14ac:dyDescent="0.25">
      <c r="A121" s="94"/>
    </row>
    <row r="122" spans="1:68" s="14" customFormat="1" x14ac:dyDescent="0.25">
      <c r="A122" s="4"/>
      <c r="C122" s="60"/>
      <c r="D122" s="60"/>
      <c r="E122" s="456"/>
      <c r="F122" s="456"/>
      <c r="G122" s="60"/>
      <c r="H122" s="456"/>
      <c r="I122" s="456"/>
      <c r="J122" s="456"/>
      <c r="K122" s="60"/>
      <c r="L122" s="456"/>
      <c r="M122" s="456"/>
      <c r="N122" s="60"/>
      <c r="O122" s="60"/>
      <c r="P122" s="60"/>
      <c r="Q122" s="60"/>
      <c r="R122" s="456"/>
      <c r="S122" s="456"/>
      <c r="T122" s="60"/>
      <c r="U122" s="60"/>
      <c r="V122" s="60"/>
      <c r="W122" s="60"/>
      <c r="X122" s="456"/>
      <c r="Y122" s="456"/>
      <c r="Z122" s="60"/>
      <c r="AA122" s="60"/>
      <c r="AB122" s="60"/>
      <c r="AC122" s="60"/>
      <c r="AD122" s="456"/>
      <c r="AE122" s="456"/>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row>
    <row r="123" spans="1:68" s="4" customFormat="1" x14ac:dyDescent="0.25">
      <c r="A123" s="94"/>
    </row>
    <row r="124" spans="1:68" s="14" customFormat="1" x14ac:dyDescent="0.25">
      <c r="A124" s="4"/>
      <c r="C124" s="60"/>
      <c r="D124" s="60"/>
      <c r="E124" s="456"/>
      <c r="F124" s="456"/>
      <c r="G124" s="60"/>
      <c r="H124" s="456"/>
      <c r="I124" s="456"/>
      <c r="J124" s="456"/>
      <c r="K124" s="60"/>
      <c r="L124" s="456"/>
      <c r="M124" s="456"/>
      <c r="N124" s="60"/>
      <c r="O124" s="60"/>
      <c r="P124" s="60"/>
      <c r="Q124" s="60"/>
      <c r="R124" s="456"/>
      <c r="S124" s="456"/>
      <c r="T124" s="60"/>
      <c r="U124" s="60"/>
      <c r="V124" s="60"/>
      <c r="W124" s="60"/>
      <c r="X124" s="456"/>
      <c r="Y124" s="456"/>
      <c r="Z124" s="60"/>
      <c r="AA124" s="60"/>
      <c r="AB124" s="60"/>
      <c r="AC124" s="60"/>
      <c r="AD124" s="456"/>
      <c r="AE124" s="456"/>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row>
    <row r="125" spans="1:68" s="4" customFormat="1" x14ac:dyDescent="0.25">
      <c r="A125" s="94"/>
    </row>
    <row r="126" spans="1:68" s="14" customFormat="1" x14ac:dyDescent="0.25">
      <c r="A126" s="4"/>
      <c r="C126" s="60"/>
      <c r="D126" s="60"/>
      <c r="E126" s="456"/>
      <c r="F126" s="456"/>
      <c r="G126" s="60"/>
      <c r="H126" s="456"/>
      <c r="I126" s="456"/>
      <c r="J126" s="456"/>
      <c r="K126" s="60"/>
      <c r="L126" s="456"/>
      <c r="M126" s="456"/>
      <c r="N126" s="60"/>
      <c r="O126" s="60"/>
      <c r="P126" s="60"/>
      <c r="Q126" s="60"/>
      <c r="R126" s="456"/>
      <c r="S126" s="456"/>
      <c r="T126" s="60"/>
      <c r="U126" s="60"/>
      <c r="V126" s="60"/>
      <c r="W126" s="60"/>
      <c r="X126" s="456"/>
      <c r="Y126" s="456"/>
      <c r="Z126" s="60"/>
      <c r="AA126" s="60"/>
      <c r="AB126" s="60"/>
      <c r="AC126" s="60"/>
      <c r="AD126" s="456"/>
      <c r="AE126" s="456"/>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row>
    <row r="127" spans="1:68" s="4" customFormat="1" x14ac:dyDescent="0.25">
      <c r="A127" s="94"/>
    </row>
    <row r="128" spans="1:68" s="14" customFormat="1" x14ac:dyDescent="0.25">
      <c r="A128" s="4"/>
      <c r="C128" s="60"/>
      <c r="D128" s="60"/>
      <c r="E128" s="456"/>
      <c r="F128" s="456"/>
      <c r="G128" s="60"/>
      <c r="H128" s="456"/>
      <c r="I128" s="456"/>
      <c r="J128" s="456"/>
      <c r="K128" s="60"/>
      <c r="L128" s="456"/>
      <c r="M128" s="456"/>
      <c r="N128" s="60"/>
      <c r="O128" s="60"/>
      <c r="P128" s="60"/>
      <c r="Q128" s="60"/>
      <c r="R128" s="456"/>
      <c r="S128" s="456"/>
      <c r="T128" s="60"/>
      <c r="U128" s="60"/>
      <c r="V128" s="60"/>
      <c r="W128" s="60"/>
      <c r="X128" s="456"/>
      <c r="Y128" s="456"/>
      <c r="Z128" s="60"/>
      <c r="AA128" s="60"/>
      <c r="AB128" s="60"/>
      <c r="AC128" s="60"/>
      <c r="AD128" s="456"/>
      <c r="AE128" s="456"/>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row>
    <row r="129" spans="1:68" s="4" customFormat="1" x14ac:dyDescent="0.25">
      <c r="A129" s="94"/>
    </row>
    <row r="130" spans="1:68" s="14" customFormat="1" x14ac:dyDescent="0.25">
      <c r="A130" s="4"/>
      <c r="C130" s="60"/>
      <c r="D130" s="60"/>
      <c r="E130" s="456"/>
      <c r="F130" s="456"/>
      <c r="G130" s="60"/>
      <c r="H130" s="456"/>
      <c r="I130" s="456"/>
      <c r="J130" s="456"/>
      <c r="K130" s="60"/>
      <c r="L130" s="456"/>
      <c r="M130" s="456"/>
      <c r="N130" s="60"/>
      <c r="O130" s="60"/>
      <c r="P130" s="60"/>
      <c r="Q130" s="60"/>
      <c r="R130" s="456"/>
      <c r="S130" s="456"/>
      <c r="T130" s="60"/>
      <c r="U130" s="60"/>
      <c r="V130" s="60"/>
      <c r="W130" s="60"/>
      <c r="X130" s="456"/>
      <c r="Y130" s="456"/>
      <c r="Z130" s="60"/>
      <c r="AA130" s="60"/>
      <c r="AB130" s="60"/>
      <c r="AC130" s="60"/>
      <c r="AD130" s="456"/>
      <c r="AE130" s="456"/>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row>
    <row r="131" spans="1:68" s="4" customFormat="1" x14ac:dyDescent="0.25">
      <c r="A131" s="94"/>
    </row>
    <row r="132" spans="1:68" s="14" customFormat="1" x14ac:dyDescent="0.25">
      <c r="A132" s="4"/>
      <c r="C132" s="60"/>
      <c r="D132" s="60"/>
      <c r="E132" s="456"/>
      <c r="F132" s="456"/>
      <c r="G132" s="60"/>
      <c r="H132" s="456"/>
      <c r="I132" s="456"/>
      <c r="J132" s="456"/>
      <c r="K132" s="60"/>
      <c r="L132" s="456"/>
      <c r="M132" s="456"/>
      <c r="N132" s="60"/>
      <c r="O132" s="60"/>
      <c r="P132" s="60"/>
      <c r="Q132" s="60"/>
      <c r="R132" s="456"/>
      <c r="S132" s="456"/>
      <c r="T132" s="60"/>
      <c r="U132" s="60"/>
      <c r="V132" s="60"/>
      <c r="W132" s="60"/>
      <c r="X132" s="456"/>
      <c r="Y132" s="456"/>
      <c r="Z132" s="60"/>
      <c r="AA132" s="60"/>
      <c r="AB132" s="60"/>
      <c r="AC132" s="60"/>
      <c r="AD132" s="456"/>
      <c r="AE132" s="456"/>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row>
    <row r="133" spans="1:68" s="4" customFormat="1" x14ac:dyDescent="0.25">
      <c r="A133" s="94"/>
    </row>
    <row r="134" spans="1:68" s="14" customFormat="1" x14ac:dyDescent="0.25">
      <c r="A134" s="4"/>
      <c r="C134" s="60"/>
      <c r="D134" s="60"/>
      <c r="E134" s="456"/>
      <c r="F134" s="456"/>
      <c r="G134" s="60"/>
      <c r="H134" s="456"/>
      <c r="I134" s="456"/>
      <c r="J134" s="456"/>
      <c r="K134" s="60"/>
      <c r="L134" s="456"/>
      <c r="M134" s="456"/>
      <c r="N134" s="60"/>
      <c r="O134" s="60"/>
      <c r="P134" s="60"/>
      <c r="Q134" s="60"/>
      <c r="R134" s="456"/>
      <c r="S134" s="456"/>
      <c r="T134" s="60"/>
      <c r="U134" s="60"/>
      <c r="V134" s="60"/>
      <c r="W134" s="60"/>
      <c r="X134" s="456"/>
      <c r="Y134" s="456"/>
      <c r="Z134" s="60"/>
      <c r="AA134" s="60"/>
      <c r="AB134" s="60"/>
      <c r="AC134" s="60"/>
      <c r="AD134" s="456"/>
      <c r="AE134" s="456"/>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row>
    <row r="135" spans="1:68" s="4" customFormat="1" x14ac:dyDescent="0.25">
      <c r="A135" s="94"/>
    </row>
    <row r="136" spans="1:68" s="14" customFormat="1" x14ac:dyDescent="0.25">
      <c r="A136" s="4"/>
      <c r="C136" s="60"/>
      <c r="D136" s="60"/>
      <c r="E136" s="456"/>
      <c r="F136" s="456"/>
      <c r="G136" s="60"/>
      <c r="H136" s="456"/>
      <c r="I136" s="456"/>
      <c r="J136" s="456"/>
      <c r="K136" s="60"/>
      <c r="L136" s="456"/>
      <c r="M136" s="456"/>
      <c r="N136" s="60"/>
      <c r="O136" s="60"/>
      <c r="P136" s="60"/>
      <c r="Q136" s="60"/>
      <c r="R136" s="456"/>
      <c r="S136" s="456"/>
      <c r="T136" s="60"/>
      <c r="U136" s="60"/>
      <c r="V136" s="60"/>
      <c r="W136" s="60"/>
      <c r="X136" s="456"/>
      <c r="Y136" s="456"/>
      <c r="Z136" s="60"/>
      <c r="AA136" s="60"/>
      <c r="AB136" s="60"/>
      <c r="AC136" s="60"/>
      <c r="AD136" s="456"/>
      <c r="AE136" s="456"/>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row>
    <row r="137" spans="1:68" s="4" customFormat="1" x14ac:dyDescent="0.25">
      <c r="A137" s="94"/>
    </row>
    <row r="138" spans="1:68" s="14" customFormat="1" x14ac:dyDescent="0.25">
      <c r="A138" s="4"/>
      <c r="C138" s="60"/>
      <c r="D138" s="60"/>
      <c r="E138" s="456"/>
      <c r="F138" s="456"/>
      <c r="G138" s="60"/>
      <c r="H138" s="456"/>
      <c r="I138" s="456"/>
      <c r="J138" s="456"/>
      <c r="K138" s="60"/>
      <c r="L138" s="456"/>
      <c r="M138" s="456"/>
      <c r="N138" s="60"/>
      <c r="O138" s="60"/>
      <c r="P138" s="60"/>
      <c r="Q138" s="60"/>
      <c r="R138" s="456"/>
      <c r="S138" s="456"/>
      <c r="T138" s="60"/>
      <c r="U138" s="60"/>
      <c r="V138" s="60"/>
      <c r="W138" s="60"/>
      <c r="X138" s="456"/>
      <c r="Y138" s="456"/>
      <c r="Z138" s="60"/>
      <c r="AA138" s="60"/>
      <c r="AB138" s="60"/>
      <c r="AC138" s="60"/>
      <c r="AD138" s="456"/>
      <c r="AE138" s="456"/>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row>
    <row r="139" spans="1:68" s="4" customFormat="1" x14ac:dyDescent="0.25">
      <c r="A139" s="94"/>
    </row>
    <row r="140" spans="1:68" s="14" customFormat="1" x14ac:dyDescent="0.25">
      <c r="A140" s="4"/>
      <c r="C140" s="60"/>
      <c r="D140" s="60"/>
      <c r="E140" s="456"/>
      <c r="F140" s="456"/>
      <c r="G140" s="60"/>
      <c r="H140" s="456"/>
      <c r="I140" s="456"/>
      <c r="J140" s="456"/>
      <c r="K140" s="60"/>
      <c r="L140" s="456"/>
      <c r="M140" s="456"/>
      <c r="N140" s="60"/>
      <c r="O140" s="60"/>
      <c r="P140" s="60"/>
      <c r="Q140" s="60"/>
      <c r="R140" s="456"/>
      <c r="S140" s="456"/>
      <c r="T140" s="60"/>
      <c r="U140" s="60"/>
      <c r="V140" s="60"/>
      <c r="W140" s="60"/>
      <c r="X140" s="456"/>
      <c r="Y140" s="456"/>
      <c r="Z140" s="60"/>
      <c r="AA140" s="60"/>
      <c r="AB140" s="60"/>
      <c r="AC140" s="60"/>
      <c r="AD140" s="456"/>
      <c r="AE140" s="456"/>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row>
    <row r="141" spans="1:68" s="4" customFormat="1" x14ac:dyDescent="0.25">
      <c r="A141" s="94"/>
    </row>
    <row r="142" spans="1:68" s="14" customFormat="1" x14ac:dyDescent="0.25">
      <c r="A142" s="4"/>
      <c r="C142" s="60"/>
      <c r="D142" s="60"/>
      <c r="E142" s="456"/>
      <c r="F142" s="456"/>
      <c r="G142" s="60"/>
      <c r="H142" s="456"/>
      <c r="I142" s="456"/>
      <c r="J142" s="456"/>
      <c r="K142" s="60"/>
      <c r="L142" s="456"/>
      <c r="M142" s="456"/>
      <c r="N142" s="60"/>
      <c r="O142" s="60"/>
      <c r="P142" s="60"/>
      <c r="Q142" s="60"/>
      <c r="R142" s="456"/>
      <c r="S142" s="456"/>
      <c r="T142" s="60"/>
      <c r="U142" s="60"/>
      <c r="V142" s="60"/>
      <c r="W142" s="60"/>
      <c r="X142" s="456"/>
      <c r="Y142" s="456"/>
      <c r="Z142" s="60"/>
      <c r="AA142" s="60"/>
      <c r="AB142" s="60"/>
      <c r="AC142" s="60"/>
      <c r="AD142" s="456"/>
      <c r="AE142" s="456"/>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row>
    <row r="143" spans="1:68" s="4" customFormat="1" x14ac:dyDescent="0.25">
      <c r="A143" s="94"/>
    </row>
    <row r="144" spans="1:68" s="14" customFormat="1" x14ac:dyDescent="0.25">
      <c r="A144" s="4"/>
      <c r="C144" s="60"/>
      <c r="D144" s="60"/>
      <c r="E144" s="456"/>
      <c r="F144" s="456"/>
      <c r="G144" s="60"/>
      <c r="H144" s="456"/>
      <c r="I144" s="456"/>
      <c r="J144" s="456"/>
      <c r="K144" s="60"/>
      <c r="L144" s="456"/>
      <c r="M144" s="456"/>
      <c r="N144" s="60"/>
      <c r="O144" s="60"/>
      <c r="P144" s="60"/>
      <c r="Q144" s="60"/>
      <c r="R144" s="456"/>
      <c r="S144" s="456"/>
      <c r="T144" s="60"/>
      <c r="U144" s="60"/>
      <c r="V144" s="60"/>
      <c r="W144" s="60"/>
      <c r="X144" s="456"/>
      <c r="Y144" s="456"/>
      <c r="Z144" s="60"/>
      <c r="AA144" s="60"/>
      <c r="AB144" s="60"/>
      <c r="AC144" s="60"/>
      <c r="AD144" s="456"/>
      <c r="AE144" s="456"/>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row>
    <row r="145" spans="1:68" s="4" customFormat="1" x14ac:dyDescent="0.25">
      <c r="A145" s="94"/>
    </row>
    <row r="146" spans="1:68" s="14" customFormat="1" x14ac:dyDescent="0.25">
      <c r="A146" s="4"/>
      <c r="C146" s="60"/>
      <c r="D146" s="60"/>
      <c r="E146" s="456"/>
      <c r="F146" s="456"/>
      <c r="G146" s="60"/>
      <c r="H146" s="456"/>
      <c r="I146" s="456"/>
      <c r="J146" s="456"/>
      <c r="K146" s="60"/>
      <c r="L146" s="456"/>
      <c r="M146" s="456"/>
      <c r="N146" s="60"/>
      <c r="O146" s="60"/>
      <c r="P146" s="60"/>
      <c r="Q146" s="60"/>
      <c r="R146" s="456"/>
      <c r="S146" s="456"/>
      <c r="T146" s="60"/>
      <c r="U146" s="60"/>
      <c r="V146" s="60"/>
      <c r="W146" s="60"/>
      <c r="X146" s="456"/>
      <c r="Y146" s="456"/>
      <c r="Z146" s="60"/>
      <c r="AA146" s="60"/>
      <c r="AB146" s="60"/>
      <c r="AC146" s="60"/>
      <c r="AD146" s="456"/>
      <c r="AE146" s="456"/>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row>
    <row r="147" spans="1:68" s="4" customFormat="1" x14ac:dyDescent="0.25">
      <c r="A147" s="94"/>
    </row>
    <row r="148" spans="1:68" s="14" customFormat="1" x14ac:dyDescent="0.25">
      <c r="A148" s="4"/>
      <c r="C148" s="60"/>
      <c r="D148" s="60"/>
      <c r="E148" s="456"/>
      <c r="F148" s="456"/>
      <c r="G148" s="60"/>
      <c r="H148" s="456"/>
      <c r="I148" s="456"/>
      <c r="J148" s="456"/>
      <c r="K148" s="60"/>
      <c r="L148" s="456"/>
      <c r="M148" s="456"/>
      <c r="N148" s="60"/>
      <c r="O148" s="60"/>
      <c r="P148" s="60"/>
      <c r="Q148" s="60"/>
      <c r="R148" s="456"/>
      <c r="S148" s="456"/>
      <c r="T148" s="60"/>
      <c r="U148" s="60"/>
      <c r="V148" s="60"/>
      <c r="W148" s="60"/>
      <c r="X148" s="456"/>
      <c r="Y148" s="456"/>
      <c r="Z148" s="60"/>
      <c r="AA148" s="60"/>
      <c r="AB148" s="60"/>
      <c r="AC148" s="60"/>
      <c r="AD148" s="456"/>
      <c r="AE148" s="456"/>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row>
    <row r="149" spans="1:68" s="4" customFormat="1" x14ac:dyDescent="0.25">
      <c r="A149" s="94"/>
    </row>
    <row r="150" spans="1:68" s="14" customFormat="1" x14ac:dyDescent="0.25">
      <c r="A150" s="4"/>
      <c r="C150" s="60"/>
      <c r="D150" s="60"/>
      <c r="E150" s="456"/>
      <c r="F150" s="456"/>
      <c r="G150" s="60"/>
      <c r="H150" s="456"/>
      <c r="I150" s="456"/>
      <c r="J150" s="456"/>
      <c r="K150" s="60"/>
      <c r="L150" s="456"/>
      <c r="M150" s="456"/>
      <c r="N150" s="60"/>
      <c r="O150" s="60"/>
      <c r="P150" s="60"/>
      <c r="Q150" s="60"/>
      <c r="R150" s="456"/>
      <c r="S150" s="456"/>
      <c r="T150" s="60"/>
      <c r="U150" s="60"/>
      <c r="V150" s="60"/>
      <c r="W150" s="60"/>
      <c r="X150" s="456"/>
      <c r="Y150" s="456"/>
      <c r="Z150" s="60"/>
      <c r="AA150" s="60"/>
      <c r="AB150" s="60"/>
      <c r="AC150" s="60"/>
      <c r="AD150" s="456"/>
      <c r="AE150" s="456"/>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row>
    <row r="151" spans="1:68" s="4" customFormat="1" x14ac:dyDescent="0.25">
      <c r="A151" s="94"/>
    </row>
    <row r="152" spans="1:68" s="14" customFormat="1" x14ac:dyDescent="0.25">
      <c r="A152" s="4"/>
      <c r="C152" s="60"/>
      <c r="D152" s="60"/>
      <c r="E152" s="456"/>
      <c r="F152" s="456"/>
      <c r="G152" s="60"/>
      <c r="H152" s="456"/>
      <c r="I152" s="456"/>
      <c r="J152" s="456"/>
      <c r="K152" s="60"/>
      <c r="L152" s="456"/>
      <c r="M152" s="456"/>
      <c r="N152" s="60"/>
      <c r="O152" s="60"/>
      <c r="P152" s="60"/>
      <c r="Q152" s="60"/>
      <c r="R152" s="456"/>
      <c r="S152" s="456"/>
      <c r="T152" s="60"/>
      <c r="U152" s="60"/>
      <c r="V152" s="60"/>
      <c r="W152" s="60"/>
      <c r="X152" s="456"/>
      <c r="Y152" s="456"/>
      <c r="Z152" s="60"/>
      <c r="AA152" s="60"/>
      <c r="AB152" s="60"/>
      <c r="AC152" s="60"/>
      <c r="AD152" s="456"/>
      <c r="AE152" s="456"/>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row>
    <row r="153" spans="1:68" s="4" customFormat="1" x14ac:dyDescent="0.25">
      <c r="A153" s="94"/>
    </row>
    <row r="154" spans="1:68" s="14" customFormat="1" x14ac:dyDescent="0.25">
      <c r="A154" s="4"/>
      <c r="C154" s="60"/>
      <c r="D154" s="60"/>
      <c r="E154" s="456"/>
      <c r="F154" s="456"/>
      <c r="G154" s="60"/>
      <c r="H154" s="456"/>
      <c r="I154" s="456"/>
      <c r="J154" s="456"/>
      <c r="K154" s="60"/>
      <c r="L154" s="456"/>
      <c r="M154" s="456"/>
      <c r="N154" s="60"/>
      <c r="O154" s="60"/>
      <c r="P154" s="60"/>
      <c r="Q154" s="60"/>
      <c r="R154" s="456"/>
      <c r="S154" s="456"/>
      <c r="T154" s="60"/>
      <c r="U154" s="60"/>
      <c r="V154" s="60"/>
      <c r="W154" s="60"/>
      <c r="X154" s="456"/>
      <c r="Y154" s="456"/>
      <c r="Z154" s="60"/>
      <c r="AA154" s="60"/>
      <c r="AB154" s="60"/>
      <c r="AC154" s="60"/>
      <c r="AD154" s="456"/>
      <c r="AE154" s="456"/>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row>
    <row r="155" spans="1:68" s="4" customFormat="1" x14ac:dyDescent="0.25">
      <c r="A155" s="94"/>
    </row>
    <row r="156" spans="1:68" s="14" customFormat="1" x14ac:dyDescent="0.25">
      <c r="A156" s="4"/>
      <c r="C156" s="60"/>
      <c r="D156" s="60"/>
      <c r="E156" s="456"/>
      <c r="F156" s="456"/>
      <c r="G156" s="60"/>
      <c r="H156" s="456"/>
      <c r="I156" s="456"/>
      <c r="J156" s="456"/>
      <c r="K156" s="60"/>
      <c r="L156" s="456"/>
      <c r="M156" s="456"/>
      <c r="N156" s="60"/>
      <c r="O156" s="60"/>
      <c r="P156" s="60"/>
      <c r="Q156" s="60"/>
      <c r="R156" s="456"/>
      <c r="S156" s="456"/>
      <c r="T156" s="60"/>
      <c r="U156" s="60"/>
      <c r="V156" s="60"/>
      <c r="W156" s="60"/>
      <c r="X156" s="456"/>
      <c r="Y156" s="456"/>
      <c r="Z156" s="60"/>
      <c r="AA156" s="60"/>
      <c r="AB156" s="60"/>
      <c r="AC156" s="60"/>
      <c r="AD156" s="456"/>
      <c r="AE156" s="456"/>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row>
    <row r="157" spans="1:68" s="4" customFormat="1" x14ac:dyDescent="0.25">
      <c r="A157" s="94"/>
    </row>
    <row r="158" spans="1:68" s="14" customFormat="1" x14ac:dyDescent="0.25">
      <c r="A158" s="4"/>
      <c r="C158" s="60"/>
      <c r="D158" s="60"/>
      <c r="E158" s="456"/>
      <c r="F158" s="456"/>
      <c r="G158" s="60"/>
      <c r="H158" s="456"/>
      <c r="I158" s="456"/>
      <c r="J158" s="456"/>
      <c r="K158" s="60"/>
      <c r="L158" s="456"/>
      <c r="M158" s="456"/>
      <c r="N158" s="60"/>
      <c r="O158" s="60"/>
      <c r="P158" s="60"/>
      <c r="Q158" s="60"/>
      <c r="R158" s="456"/>
      <c r="S158" s="456"/>
      <c r="T158" s="60"/>
      <c r="U158" s="60"/>
      <c r="V158" s="60"/>
      <c r="W158" s="60"/>
      <c r="X158" s="456"/>
      <c r="Y158" s="456"/>
      <c r="Z158" s="60"/>
      <c r="AA158" s="60"/>
      <c r="AB158" s="60"/>
      <c r="AC158" s="60"/>
      <c r="AD158" s="456"/>
      <c r="AE158" s="456"/>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row>
    <row r="159" spans="1:68" s="4" customFormat="1" x14ac:dyDescent="0.25">
      <c r="A159" s="94"/>
    </row>
    <row r="160" spans="1:68" s="14" customFormat="1" x14ac:dyDescent="0.25">
      <c r="A160" s="4"/>
      <c r="C160" s="60"/>
      <c r="D160" s="60"/>
      <c r="E160" s="456"/>
      <c r="F160" s="456"/>
      <c r="G160" s="60"/>
      <c r="H160" s="456"/>
      <c r="I160" s="456"/>
      <c r="J160" s="456"/>
      <c r="K160" s="60"/>
      <c r="L160" s="456"/>
      <c r="M160" s="456"/>
      <c r="N160" s="60"/>
      <c r="O160" s="60"/>
      <c r="P160" s="60"/>
      <c r="Q160" s="60"/>
      <c r="R160" s="456"/>
      <c r="S160" s="456"/>
      <c r="T160" s="60"/>
      <c r="U160" s="60"/>
      <c r="V160" s="60"/>
      <c r="W160" s="60"/>
      <c r="X160" s="456"/>
      <c r="Y160" s="456"/>
      <c r="Z160" s="60"/>
      <c r="AA160" s="60"/>
      <c r="AB160" s="60"/>
      <c r="AC160" s="60"/>
      <c r="AD160" s="456"/>
      <c r="AE160" s="456"/>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row>
    <row r="161" spans="1:68" s="4" customFormat="1" x14ac:dyDescent="0.25">
      <c r="A161" s="94"/>
    </row>
    <row r="162" spans="1:68" s="14" customFormat="1" x14ac:dyDescent="0.25">
      <c r="A162" s="4"/>
      <c r="C162" s="60"/>
      <c r="D162" s="60"/>
      <c r="E162" s="456"/>
      <c r="F162" s="456"/>
      <c r="G162" s="60"/>
      <c r="H162" s="456"/>
      <c r="I162" s="456"/>
      <c r="J162" s="456"/>
      <c r="K162" s="60"/>
      <c r="L162" s="456"/>
      <c r="M162" s="456"/>
      <c r="N162" s="60"/>
      <c r="O162" s="60"/>
      <c r="P162" s="60"/>
      <c r="Q162" s="60"/>
      <c r="R162" s="456"/>
      <c r="S162" s="456"/>
      <c r="T162" s="60"/>
      <c r="U162" s="60"/>
      <c r="V162" s="60"/>
      <c r="W162" s="60"/>
      <c r="X162" s="456"/>
      <c r="Y162" s="456"/>
      <c r="Z162" s="60"/>
      <c r="AA162" s="60"/>
      <c r="AB162" s="60"/>
      <c r="AC162" s="60"/>
      <c r="AD162" s="456"/>
      <c r="AE162" s="456"/>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row>
    <row r="163" spans="1:68" s="4" customFormat="1" x14ac:dyDescent="0.25">
      <c r="A163" s="94"/>
    </row>
    <row r="164" spans="1:68" s="14" customFormat="1" x14ac:dyDescent="0.25">
      <c r="A164" s="4"/>
      <c r="C164" s="60"/>
      <c r="D164" s="60"/>
      <c r="E164" s="456"/>
      <c r="F164" s="456"/>
      <c r="G164" s="60"/>
      <c r="H164" s="456"/>
      <c r="I164" s="456"/>
      <c r="J164" s="456"/>
      <c r="K164" s="60"/>
      <c r="L164" s="456"/>
      <c r="M164" s="456"/>
      <c r="N164" s="60"/>
      <c r="O164" s="60"/>
      <c r="P164" s="60"/>
      <c r="Q164" s="60"/>
      <c r="R164" s="456"/>
      <c r="S164" s="456"/>
      <c r="T164" s="60"/>
      <c r="U164" s="60"/>
      <c r="V164" s="60"/>
      <c r="W164" s="60"/>
      <c r="X164" s="456"/>
      <c r="Y164" s="456"/>
      <c r="Z164" s="60"/>
      <c r="AA164" s="60"/>
      <c r="AB164" s="60"/>
      <c r="AC164" s="60"/>
      <c r="AD164" s="456"/>
      <c r="AE164" s="456"/>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row>
    <row r="165" spans="1:68" s="4" customFormat="1" x14ac:dyDescent="0.25">
      <c r="A165" s="94"/>
    </row>
    <row r="166" spans="1:68" s="14" customFormat="1" x14ac:dyDescent="0.25">
      <c r="A166" s="4"/>
      <c r="C166" s="60"/>
      <c r="D166" s="60"/>
      <c r="E166" s="456"/>
      <c r="F166" s="456"/>
      <c r="G166" s="60"/>
      <c r="H166" s="456"/>
      <c r="I166" s="456"/>
      <c r="J166" s="456"/>
      <c r="K166" s="60"/>
      <c r="L166" s="456"/>
      <c r="M166" s="456"/>
      <c r="N166" s="60"/>
      <c r="O166" s="60"/>
      <c r="P166" s="60"/>
      <c r="Q166" s="60"/>
      <c r="R166" s="456"/>
      <c r="S166" s="456"/>
      <c r="T166" s="60"/>
      <c r="U166" s="60"/>
      <c r="V166" s="60"/>
      <c r="W166" s="60"/>
      <c r="X166" s="456"/>
      <c r="Y166" s="456"/>
      <c r="Z166" s="60"/>
      <c r="AA166" s="60"/>
      <c r="AB166" s="60"/>
      <c r="AC166" s="60"/>
      <c r="AD166" s="456"/>
      <c r="AE166" s="456"/>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row>
    <row r="167" spans="1:68" s="4" customFormat="1" x14ac:dyDescent="0.25">
      <c r="A167" s="94"/>
    </row>
    <row r="168" spans="1:68" s="14" customFormat="1" x14ac:dyDescent="0.25">
      <c r="A168" s="4"/>
      <c r="C168" s="60"/>
      <c r="D168" s="60"/>
      <c r="E168" s="456"/>
      <c r="F168" s="456"/>
      <c r="G168" s="60"/>
      <c r="H168" s="456"/>
      <c r="I168" s="456"/>
      <c r="J168" s="456"/>
      <c r="K168" s="60"/>
      <c r="L168" s="456"/>
      <c r="M168" s="456"/>
      <c r="N168" s="60"/>
      <c r="O168" s="60"/>
      <c r="P168" s="60"/>
      <c r="Q168" s="60"/>
      <c r="R168" s="456"/>
      <c r="S168" s="456"/>
      <c r="T168" s="60"/>
      <c r="U168" s="60"/>
      <c r="V168" s="60"/>
      <c r="W168" s="60"/>
      <c r="X168" s="456"/>
      <c r="Y168" s="456"/>
      <c r="Z168" s="60"/>
      <c r="AA168" s="60"/>
      <c r="AB168" s="60"/>
      <c r="AC168" s="60"/>
      <c r="AD168" s="456"/>
      <c r="AE168" s="456"/>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row>
    <row r="169" spans="1:68" s="4" customFormat="1" x14ac:dyDescent="0.25">
      <c r="A169" s="94"/>
    </row>
    <row r="170" spans="1:68" s="14" customFormat="1" x14ac:dyDescent="0.25">
      <c r="A170" s="4"/>
      <c r="C170" s="60"/>
      <c r="D170" s="60"/>
      <c r="E170" s="456"/>
      <c r="F170" s="456"/>
      <c r="G170" s="60"/>
      <c r="H170" s="456"/>
      <c r="I170" s="456"/>
      <c r="J170" s="456"/>
      <c r="K170" s="60"/>
      <c r="L170" s="456"/>
      <c r="M170" s="456"/>
      <c r="N170" s="60"/>
      <c r="O170" s="60"/>
      <c r="P170" s="60"/>
      <c r="Q170" s="60"/>
      <c r="R170" s="456"/>
      <c r="S170" s="456"/>
      <c r="T170" s="60"/>
      <c r="U170" s="60"/>
      <c r="V170" s="60"/>
      <c r="W170" s="60"/>
      <c r="X170" s="456"/>
      <c r="Y170" s="456"/>
      <c r="Z170" s="60"/>
      <c r="AA170" s="60"/>
      <c r="AB170" s="60"/>
      <c r="AC170" s="60"/>
      <c r="AD170" s="456"/>
      <c r="AE170" s="456"/>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row>
    <row r="171" spans="1:68" s="4" customFormat="1" x14ac:dyDescent="0.25">
      <c r="A171" s="94"/>
    </row>
    <row r="172" spans="1:68" s="14" customFormat="1" x14ac:dyDescent="0.25">
      <c r="A172" s="4"/>
      <c r="C172" s="60"/>
      <c r="D172" s="60"/>
      <c r="E172" s="456"/>
      <c r="F172" s="456"/>
      <c r="G172" s="60"/>
      <c r="H172" s="456"/>
      <c r="I172" s="456"/>
      <c r="J172" s="456"/>
      <c r="K172" s="60"/>
      <c r="L172" s="456"/>
      <c r="M172" s="456"/>
      <c r="N172" s="60"/>
      <c r="O172" s="60"/>
      <c r="P172" s="60"/>
      <c r="Q172" s="60"/>
      <c r="R172" s="456"/>
      <c r="S172" s="456"/>
      <c r="T172" s="60"/>
      <c r="U172" s="60"/>
      <c r="V172" s="60"/>
      <c r="W172" s="60"/>
      <c r="X172" s="456"/>
      <c r="Y172" s="456"/>
      <c r="Z172" s="60"/>
      <c r="AA172" s="60"/>
      <c r="AB172" s="60"/>
      <c r="AC172" s="60"/>
      <c r="AD172" s="456"/>
      <c r="AE172" s="456"/>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row>
    <row r="173" spans="1:68" s="4" customFormat="1" x14ac:dyDescent="0.25">
      <c r="A173" s="94"/>
    </row>
    <row r="174" spans="1:68" s="14" customFormat="1" x14ac:dyDescent="0.25">
      <c r="A174" s="4"/>
      <c r="C174" s="60"/>
      <c r="D174" s="60"/>
      <c r="E174" s="456"/>
      <c r="F174" s="456"/>
      <c r="G174" s="60"/>
      <c r="H174" s="456"/>
      <c r="I174" s="456"/>
      <c r="J174" s="456"/>
      <c r="K174" s="60"/>
      <c r="L174" s="456"/>
      <c r="M174" s="456"/>
      <c r="N174" s="60"/>
      <c r="O174" s="60"/>
      <c r="P174" s="60"/>
      <c r="Q174" s="60"/>
      <c r="R174" s="456"/>
      <c r="S174" s="456"/>
      <c r="T174" s="60"/>
      <c r="U174" s="60"/>
      <c r="V174" s="60"/>
      <c r="W174" s="60"/>
      <c r="X174" s="456"/>
      <c r="Y174" s="456"/>
      <c r="Z174" s="60"/>
      <c r="AA174" s="60"/>
      <c r="AB174" s="60"/>
      <c r="AC174" s="60"/>
      <c r="AD174" s="456"/>
      <c r="AE174" s="456"/>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row>
    <row r="175" spans="1:68" s="4" customFormat="1" x14ac:dyDescent="0.25">
      <c r="A175" s="94"/>
    </row>
    <row r="176" spans="1:68" s="14" customFormat="1" x14ac:dyDescent="0.25">
      <c r="A176" s="4"/>
      <c r="C176" s="60"/>
      <c r="D176" s="60"/>
      <c r="E176" s="456"/>
      <c r="F176" s="456"/>
      <c r="G176" s="60"/>
      <c r="H176" s="456"/>
      <c r="I176" s="456"/>
      <c r="J176" s="456"/>
      <c r="K176" s="60"/>
      <c r="L176" s="456"/>
      <c r="M176" s="456"/>
      <c r="N176" s="60"/>
      <c r="O176" s="60"/>
      <c r="P176" s="60"/>
      <c r="Q176" s="60"/>
      <c r="R176" s="456"/>
      <c r="S176" s="456"/>
      <c r="T176" s="60"/>
      <c r="U176" s="60"/>
      <c r="V176" s="60"/>
      <c r="W176" s="60"/>
      <c r="X176" s="456"/>
      <c r="Y176" s="456"/>
      <c r="Z176" s="60"/>
      <c r="AA176" s="60"/>
      <c r="AB176" s="60"/>
      <c r="AC176" s="60"/>
      <c r="AD176" s="456"/>
      <c r="AE176" s="456"/>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row>
    <row r="177" spans="1:68" s="4" customFormat="1" x14ac:dyDescent="0.25">
      <c r="A177" s="94"/>
    </row>
    <row r="178" spans="1:68" s="14" customFormat="1" x14ac:dyDescent="0.25">
      <c r="A178" s="4"/>
      <c r="C178" s="60"/>
      <c r="D178" s="60"/>
      <c r="E178" s="456"/>
      <c r="F178" s="456"/>
      <c r="G178" s="60"/>
      <c r="H178" s="456"/>
      <c r="I178" s="456"/>
      <c r="J178" s="456"/>
      <c r="K178" s="60"/>
      <c r="L178" s="456"/>
      <c r="M178" s="456"/>
      <c r="N178" s="60"/>
      <c r="O178" s="60"/>
      <c r="P178" s="60"/>
      <c r="Q178" s="60"/>
      <c r="R178" s="456"/>
      <c r="S178" s="456"/>
      <c r="T178" s="60"/>
      <c r="U178" s="60"/>
      <c r="V178" s="60"/>
      <c r="W178" s="60"/>
      <c r="X178" s="456"/>
      <c r="Y178" s="456"/>
      <c r="Z178" s="60"/>
      <c r="AA178" s="60"/>
      <c r="AB178" s="60"/>
      <c r="AC178" s="60"/>
      <c r="AD178" s="456"/>
      <c r="AE178" s="456"/>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row>
    <row r="179" spans="1:68" s="4" customFormat="1" x14ac:dyDescent="0.25">
      <c r="A179" s="94"/>
    </row>
    <row r="180" spans="1:68" s="14" customFormat="1" x14ac:dyDescent="0.25">
      <c r="A180" s="4"/>
      <c r="C180" s="60"/>
      <c r="D180" s="60"/>
      <c r="E180" s="456"/>
      <c r="F180" s="456"/>
      <c r="G180" s="60"/>
      <c r="H180" s="456"/>
      <c r="I180" s="456"/>
      <c r="J180" s="456"/>
      <c r="K180" s="60"/>
      <c r="L180" s="456"/>
      <c r="M180" s="456"/>
      <c r="N180" s="60"/>
      <c r="O180" s="60"/>
      <c r="P180" s="60"/>
      <c r="Q180" s="60"/>
      <c r="R180" s="456"/>
      <c r="S180" s="456"/>
      <c r="T180" s="60"/>
      <c r="U180" s="60"/>
      <c r="V180" s="60"/>
      <c r="W180" s="60"/>
      <c r="X180" s="456"/>
      <c r="Y180" s="456"/>
      <c r="Z180" s="60"/>
      <c r="AA180" s="60"/>
      <c r="AB180" s="60"/>
      <c r="AC180" s="60"/>
      <c r="AD180" s="456"/>
      <c r="AE180" s="456"/>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row>
    <row r="181" spans="1:68" s="4" customFormat="1" x14ac:dyDescent="0.25">
      <c r="A181" s="94"/>
    </row>
    <row r="182" spans="1:68" s="14" customFormat="1" x14ac:dyDescent="0.25">
      <c r="A182" s="4"/>
      <c r="C182" s="60"/>
      <c r="D182" s="60"/>
      <c r="E182" s="456"/>
      <c r="F182" s="456"/>
      <c r="G182" s="60"/>
      <c r="H182" s="456"/>
      <c r="I182" s="456"/>
      <c r="J182" s="456"/>
      <c r="K182" s="60"/>
      <c r="L182" s="456"/>
      <c r="M182" s="456"/>
      <c r="N182" s="60"/>
      <c r="O182" s="60"/>
      <c r="P182" s="60"/>
      <c r="Q182" s="60"/>
      <c r="R182" s="456"/>
      <c r="S182" s="456"/>
      <c r="T182" s="60"/>
      <c r="U182" s="60"/>
      <c r="V182" s="60"/>
      <c r="W182" s="60"/>
      <c r="X182" s="456"/>
      <c r="Y182" s="456"/>
      <c r="Z182" s="60"/>
      <c r="AA182" s="60"/>
      <c r="AB182" s="60"/>
      <c r="AC182" s="60"/>
      <c r="AD182" s="456"/>
      <c r="AE182" s="456"/>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row>
    <row r="183" spans="1:68" s="4" customFormat="1" x14ac:dyDescent="0.25">
      <c r="A183" s="94"/>
    </row>
    <row r="184" spans="1:68" s="14" customFormat="1" x14ac:dyDescent="0.25">
      <c r="A184" s="4"/>
      <c r="C184" s="60"/>
      <c r="D184" s="60"/>
      <c r="E184" s="456"/>
      <c r="F184" s="456"/>
      <c r="G184" s="60"/>
      <c r="H184" s="456"/>
      <c r="I184" s="456"/>
      <c r="J184" s="456"/>
      <c r="K184" s="60"/>
      <c r="L184" s="456"/>
      <c r="M184" s="456"/>
      <c r="N184" s="60"/>
      <c r="O184" s="60"/>
      <c r="P184" s="60"/>
      <c r="Q184" s="60"/>
      <c r="R184" s="456"/>
      <c r="S184" s="456"/>
      <c r="T184" s="60"/>
      <c r="U184" s="60"/>
      <c r="V184" s="60"/>
      <c r="W184" s="60"/>
      <c r="X184" s="456"/>
      <c r="Y184" s="456"/>
      <c r="Z184" s="60"/>
      <c r="AA184" s="60"/>
      <c r="AB184" s="60"/>
      <c r="AC184" s="60"/>
      <c r="AD184" s="456"/>
      <c r="AE184" s="456"/>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row>
    <row r="185" spans="1:68" s="4" customFormat="1" x14ac:dyDescent="0.25">
      <c r="A185" s="94"/>
    </row>
    <row r="186" spans="1:68" s="14" customFormat="1" x14ac:dyDescent="0.25">
      <c r="A186" s="4"/>
      <c r="C186" s="60"/>
      <c r="D186" s="60"/>
      <c r="E186" s="456"/>
      <c r="F186" s="456"/>
      <c r="G186" s="60"/>
      <c r="H186" s="456"/>
      <c r="I186" s="456"/>
      <c r="J186" s="456"/>
      <c r="K186" s="60"/>
      <c r="L186" s="456"/>
      <c r="M186" s="456"/>
      <c r="N186" s="60"/>
      <c r="O186" s="60"/>
      <c r="P186" s="60"/>
      <c r="Q186" s="60"/>
      <c r="R186" s="456"/>
      <c r="S186" s="456"/>
      <c r="T186" s="60"/>
      <c r="U186" s="60"/>
      <c r="V186" s="60"/>
      <c r="W186" s="60"/>
      <c r="X186" s="456"/>
      <c r="Y186" s="456"/>
      <c r="Z186" s="60"/>
      <c r="AA186" s="60"/>
      <c r="AB186" s="60"/>
      <c r="AC186" s="60"/>
      <c r="AD186" s="456"/>
      <c r="AE186" s="456"/>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row>
    <row r="187" spans="1:68" s="4" customFormat="1" x14ac:dyDescent="0.25">
      <c r="A187" s="94"/>
    </row>
    <row r="188" spans="1:68" s="14" customFormat="1" x14ac:dyDescent="0.25">
      <c r="A188" s="4"/>
      <c r="C188" s="60"/>
      <c r="D188" s="60"/>
      <c r="E188" s="456"/>
      <c r="F188" s="456"/>
      <c r="G188" s="60"/>
      <c r="H188" s="456"/>
      <c r="I188" s="456"/>
      <c r="J188" s="456"/>
      <c r="K188" s="60"/>
      <c r="L188" s="456"/>
      <c r="M188" s="456"/>
      <c r="N188" s="60"/>
      <c r="O188" s="60"/>
      <c r="P188" s="60"/>
      <c r="Q188" s="60"/>
      <c r="R188" s="456"/>
      <c r="S188" s="456"/>
      <c r="T188" s="60"/>
      <c r="U188" s="60"/>
      <c r="V188" s="60"/>
      <c r="W188" s="60"/>
      <c r="X188" s="456"/>
      <c r="Y188" s="456"/>
      <c r="Z188" s="60"/>
      <c r="AA188" s="60"/>
      <c r="AB188" s="60"/>
      <c r="AC188" s="60"/>
      <c r="AD188" s="456"/>
      <c r="AE188" s="456"/>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row>
    <row r="189" spans="1:68" s="4" customFormat="1" x14ac:dyDescent="0.25">
      <c r="A189" s="94"/>
    </row>
    <row r="190" spans="1:68" s="14" customFormat="1" x14ac:dyDescent="0.25">
      <c r="A190" s="4"/>
      <c r="C190" s="60"/>
      <c r="D190" s="60"/>
      <c r="E190" s="456"/>
      <c r="F190" s="456"/>
      <c r="G190" s="60"/>
      <c r="H190" s="456"/>
      <c r="I190" s="456"/>
      <c r="J190" s="456"/>
      <c r="K190" s="60"/>
      <c r="L190" s="456"/>
      <c r="M190" s="456"/>
      <c r="N190" s="60"/>
      <c r="O190" s="60"/>
      <c r="P190" s="60"/>
      <c r="Q190" s="60"/>
      <c r="R190" s="456"/>
      <c r="S190" s="456"/>
      <c r="T190" s="60"/>
      <c r="U190" s="60"/>
      <c r="V190" s="60"/>
      <c r="W190" s="60"/>
      <c r="X190" s="456"/>
      <c r="Y190" s="456"/>
      <c r="Z190" s="60"/>
      <c r="AA190" s="60"/>
      <c r="AB190" s="60"/>
      <c r="AC190" s="60"/>
      <c r="AD190" s="456"/>
      <c r="AE190" s="456"/>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row>
    <row r="191" spans="1:68" s="4" customFormat="1" x14ac:dyDescent="0.25">
      <c r="A191" s="94"/>
    </row>
    <row r="192" spans="1:68" s="14" customFormat="1" x14ac:dyDescent="0.25">
      <c r="A192" s="4"/>
      <c r="C192" s="60"/>
      <c r="D192" s="60"/>
      <c r="E192" s="456"/>
      <c r="F192" s="456"/>
      <c r="G192" s="60"/>
      <c r="H192" s="456"/>
      <c r="I192" s="456"/>
      <c r="J192" s="456"/>
      <c r="K192" s="60"/>
      <c r="L192" s="456"/>
      <c r="M192" s="456"/>
      <c r="N192" s="60"/>
      <c r="O192" s="60"/>
      <c r="P192" s="60"/>
      <c r="Q192" s="60"/>
      <c r="R192" s="456"/>
      <c r="S192" s="456"/>
      <c r="T192" s="60"/>
      <c r="U192" s="60"/>
      <c r="V192" s="60"/>
      <c r="W192" s="60"/>
      <c r="X192" s="456"/>
      <c r="Y192" s="456"/>
      <c r="Z192" s="60"/>
      <c r="AA192" s="60"/>
      <c r="AB192" s="60"/>
      <c r="AC192" s="60"/>
      <c r="AD192" s="456"/>
      <c r="AE192" s="456"/>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row>
    <row r="193" spans="1:68" s="4" customFormat="1" x14ac:dyDescent="0.25">
      <c r="A193" s="94"/>
    </row>
    <row r="194" spans="1:68" s="14" customFormat="1" x14ac:dyDescent="0.25">
      <c r="A194" s="4"/>
      <c r="C194" s="60"/>
      <c r="D194" s="60"/>
      <c r="E194" s="456"/>
      <c r="F194" s="456"/>
      <c r="G194" s="60"/>
      <c r="H194" s="456"/>
      <c r="I194" s="456"/>
      <c r="J194" s="456"/>
      <c r="K194" s="60"/>
      <c r="L194" s="456"/>
      <c r="M194" s="456"/>
      <c r="N194" s="60"/>
      <c r="O194" s="60"/>
      <c r="P194" s="60"/>
      <c r="Q194" s="60"/>
      <c r="R194" s="456"/>
      <c r="S194" s="456"/>
      <c r="T194" s="60"/>
      <c r="U194" s="60"/>
      <c r="V194" s="60"/>
      <c r="W194" s="60"/>
      <c r="X194" s="456"/>
      <c r="Y194" s="456"/>
      <c r="Z194" s="60"/>
      <c r="AA194" s="60"/>
      <c r="AB194" s="60"/>
      <c r="AC194" s="60"/>
      <c r="AD194" s="456"/>
      <c r="AE194" s="456"/>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row>
    <row r="195" spans="1:68" s="4" customFormat="1" x14ac:dyDescent="0.25">
      <c r="A195" s="94"/>
    </row>
    <row r="196" spans="1:68" s="14" customFormat="1" x14ac:dyDescent="0.25">
      <c r="A196" s="4"/>
      <c r="C196" s="60"/>
      <c r="D196" s="60"/>
      <c r="E196" s="456"/>
      <c r="F196" s="456"/>
      <c r="G196" s="60"/>
      <c r="H196" s="456"/>
      <c r="I196" s="456"/>
      <c r="J196" s="456"/>
      <c r="K196" s="60"/>
      <c r="L196" s="456"/>
      <c r="M196" s="456"/>
      <c r="N196" s="60"/>
      <c r="O196" s="60"/>
      <c r="P196" s="60"/>
      <c r="Q196" s="60"/>
      <c r="R196" s="456"/>
      <c r="S196" s="456"/>
      <c r="T196" s="60"/>
      <c r="U196" s="60"/>
      <c r="V196" s="60"/>
      <c r="W196" s="60"/>
      <c r="X196" s="456"/>
      <c r="Y196" s="456"/>
      <c r="Z196" s="60"/>
      <c r="AA196" s="60"/>
      <c r="AB196" s="60"/>
      <c r="AC196" s="60"/>
      <c r="AD196" s="456"/>
      <c r="AE196" s="456"/>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row>
    <row r="197" spans="1:68" s="4" customFormat="1" x14ac:dyDescent="0.25">
      <c r="A197" s="94"/>
    </row>
    <row r="198" spans="1:68" s="14" customFormat="1" x14ac:dyDescent="0.25">
      <c r="A198" s="4"/>
      <c r="C198" s="60"/>
      <c r="D198" s="60"/>
      <c r="E198" s="456"/>
      <c r="F198" s="456"/>
      <c r="G198" s="60"/>
      <c r="H198" s="456"/>
      <c r="I198" s="456"/>
      <c r="J198" s="456"/>
      <c r="K198" s="60"/>
      <c r="L198" s="456"/>
      <c r="M198" s="456"/>
      <c r="N198" s="60"/>
      <c r="O198" s="60"/>
      <c r="P198" s="60"/>
      <c r="Q198" s="60"/>
      <c r="R198" s="456"/>
      <c r="S198" s="456"/>
      <c r="T198" s="60"/>
      <c r="U198" s="60"/>
      <c r="V198" s="60"/>
      <c r="W198" s="60"/>
      <c r="X198" s="456"/>
      <c r="Y198" s="456"/>
      <c r="Z198" s="60"/>
      <c r="AA198" s="60"/>
      <c r="AB198" s="60"/>
      <c r="AC198" s="60"/>
      <c r="AD198" s="456"/>
      <c r="AE198" s="456"/>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row>
    <row r="199" spans="1:68" s="4" customFormat="1" x14ac:dyDescent="0.25">
      <c r="A199" s="94"/>
    </row>
    <row r="200" spans="1:68" s="14" customFormat="1" x14ac:dyDescent="0.25">
      <c r="A200" s="4"/>
      <c r="C200" s="60"/>
      <c r="D200" s="60"/>
      <c r="E200" s="456"/>
      <c r="F200" s="456"/>
      <c r="G200" s="60"/>
      <c r="H200" s="456"/>
      <c r="I200" s="456"/>
      <c r="J200" s="456"/>
      <c r="K200" s="60"/>
      <c r="L200" s="456"/>
      <c r="M200" s="456"/>
      <c r="N200" s="60"/>
      <c r="O200" s="60"/>
      <c r="P200" s="60"/>
      <c r="Q200" s="60"/>
      <c r="R200" s="456"/>
      <c r="S200" s="456"/>
      <c r="T200" s="60"/>
      <c r="U200" s="60"/>
      <c r="V200" s="60"/>
      <c r="W200" s="60"/>
      <c r="X200" s="456"/>
      <c r="Y200" s="456"/>
      <c r="Z200" s="60"/>
      <c r="AA200" s="60"/>
      <c r="AB200" s="60"/>
      <c r="AC200" s="60"/>
      <c r="AD200" s="456"/>
      <c r="AE200" s="456"/>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row>
    <row r="201" spans="1:68" s="4" customFormat="1" x14ac:dyDescent="0.25">
      <c r="A201" s="94"/>
    </row>
    <row r="202" spans="1:68" s="14" customFormat="1" x14ac:dyDescent="0.25">
      <c r="A202" s="4"/>
      <c r="C202" s="60"/>
      <c r="D202" s="60"/>
      <c r="E202" s="456"/>
      <c r="F202" s="456"/>
      <c r="G202" s="60"/>
      <c r="H202" s="456"/>
      <c r="I202" s="456"/>
      <c r="J202" s="456"/>
      <c r="K202" s="60"/>
      <c r="L202" s="456"/>
      <c r="M202" s="456"/>
      <c r="N202" s="60"/>
      <c r="O202" s="60"/>
      <c r="P202" s="60"/>
      <c r="Q202" s="60"/>
      <c r="R202" s="456"/>
      <c r="S202" s="456"/>
      <c r="T202" s="60"/>
      <c r="U202" s="60"/>
      <c r="V202" s="60"/>
      <c r="W202" s="60"/>
      <c r="X202" s="456"/>
      <c r="Y202" s="456"/>
      <c r="Z202" s="60"/>
      <c r="AA202" s="60"/>
      <c r="AB202" s="60"/>
      <c r="AC202" s="60"/>
      <c r="AD202" s="456"/>
      <c r="AE202" s="456"/>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row>
    <row r="203" spans="1:68" s="4" customFormat="1" x14ac:dyDescent="0.25">
      <c r="A203" s="94"/>
    </row>
    <row r="204" spans="1:68" s="14" customFormat="1" x14ac:dyDescent="0.25">
      <c r="A204" s="4"/>
      <c r="C204" s="60"/>
      <c r="D204" s="60"/>
      <c r="E204" s="456"/>
      <c r="F204" s="456"/>
      <c r="G204" s="60"/>
      <c r="H204" s="456"/>
      <c r="I204" s="456"/>
      <c r="J204" s="456"/>
      <c r="K204" s="60"/>
      <c r="L204" s="456"/>
      <c r="M204" s="456"/>
      <c r="N204" s="60"/>
      <c r="O204" s="60"/>
      <c r="P204" s="60"/>
      <c r="Q204" s="60"/>
      <c r="R204" s="456"/>
      <c r="S204" s="456"/>
      <c r="T204" s="60"/>
      <c r="U204" s="60"/>
      <c r="V204" s="60"/>
      <c r="W204" s="60"/>
      <c r="X204" s="456"/>
      <c r="Y204" s="456"/>
      <c r="Z204" s="60"/>
      <c r="AA204" s="60"/>
      <c r="AB204" s="60"/>
      <c r="AC204" s="60"/>
      <c r="AD204" s="456"/>
      <c r="AE204" s="456"/>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row>
    <row r="205" spans="1:68" s="4" customFormat="1" x14ac:dyDescent="0.25">
      <c r="A205" s="94"/>
    </row>
    <row r="206" spans="1:68" s="14" customFormat="1" x14ac:dyDescent="0.25">
      <c r="A206" s="4"/>
      <c r="C206" s="60"/>
      <c r="D206" s="60"/>
      <c r="E206" s="456"/>
      <c r="F206" s="456"/>
      <c r="G206" s="60"/>
      <c r="H206" s="456"/>
      <c r="I206" s="456"/>
      <c r="J206" s="456"/>
      <c r="K206" s="60"/>
      <c r="L206" s="456"/>
      <c r="M206" s="456"/>
      <c r="N206" s="60"/>
      <c r="O206" s="60"/>
      <c r="P206" s="60"/>
      <c r="Q206" s="60"/>
      <c r="R206" s="456"/>
      <c r="S206" s="456"/>
      <c r="T206" s="60"/>
      <c r="U206" s="60"/>
      <c r="V206" s="60"/>
      <c r="W206" s="60"/>
      <c r="X206" s="456"/>
      <c r="Y206" s="456"/>
      <c r="Z206" s="60"/>
      <c r="AA206" s="60"/>
      <c r="AB206" s="60"/>
      <c r="AC206" s="60"/>
      <c r="AD206" s="456"/>
      <c r="AE206" s="456"/>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row>
    <row r="207" spans="1:68" s="4" customFormat="1" x14ac:dyDescent="0.25">
      <c r="A207" s="94"/>
    </row>
    <row r="208" spans="1:68" s="14" customFormat="1" x14ac:dyDescent="0.25">
      <c r="A208" s="4"/>
      <c r="C208" s="60"/>
      <c r="D208" s="60"/>
      <c r="E208" s="456"/>
      <c r="F208" s="456"/>
      <c r="G208" s="60"/>
      <c r="H208" s="456"/>
      <c r="I208" s="456"/>
      <c r="J208" s="456"/>
      <c r="K208" s="60"/>
      <c r="L208" s="456"/>
      <c r="M208" s="456"/>
      <c r="N208" s="60"/>
      <c r="O208" s="60"/>
      <c r="P208" s="60"/>
      <c r="Q208" s="60"/>
      <c r="R208" s="456"/>
      <c r="S208" s="456"/>
      <c r="T208" s="60"/>
      <c r="U208" s="60"/>
      <c r="V208" s="60"/>
      <c r="W208" s="60"/>
      <c r="X208" s="456"/>
      <c r="Y208" s="456"/>
      <c r="Z208" s="60"/>
      <c r="AA208" s="60"/>
      <c r="AB208" s="60"/>
      <c r="AC208" s="60"/>
      <c r="AD208" s="456"/>
      <c r="AE208" s="456"/>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row>
    <row r="209" spans="1:68" s="4" customFormat="1" x14ac:dyDescent="0.25">
      <c r="A209" s="94"/>
    </row>
    <row r="210" spans="1:68" s="14" customFormat="1" x14ac:dyDescent="0.25">
      <c r="A210" s="4"/>
      <c r="C210" s="60"/>
      <c r="D210" s="60"/>
      <c r="E210" s="456"/>
      <c r="F210" s="456"/>
      <c r="G210" s="60"/>
      <c r="H210" s="456"/>
      <c r="I210" s="456"/>
      <c r="J210" s="456"/>
      <c r="K210" s="60"/>
      <c r="L210" s="456"/>
      <c r="M210" s="456"/>
      <c r="N210" s="60"/>
      <c r="O210" s="60"/>
      <c r="P210" s="60"/>
      <c r="Q210" s="60"/>
      <c r="R210" s="456"/>
      <c r="S210" s="456"/>
      <c r="T210" s="60"/>
      <c r="U210" s="60"/>
      <c r="V210" s="60"/>
      <c r="W210" s="60"/>
      <c r="X210" s="456"/>
      <c r="Y210" s="456"/>
      <c r="Z210" s="60"/>
      <c r="AA210" s="60"/>
      <c r="AB210" s="60"/>
      <c r="AC210" s="60"/>
      <c r="AD210" s="456"/>
      <c r="AE210" s="456"/>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row>
    <row r="211" spans="1:68" s="4" customFormat="1" x14ac:dyDescent="0.25">
      <c r="A211" s="94"/>
    </row>
    <row r="212" spans="1:68" s="14" customFormat="1" x14ac:dyDescent="0.25">
      <c r="A212" s="4"/>
      <c r="C212" s="60"/>
      <c r="D212" s="60"/>
      <c r="E212" s="456"/>
      <c r="F212" s="456"/>
      <c r="G212" s="60"/>
      <c r="H212" s="456"/>
      <c r="I212" s="456"/>
      <c r="J212" s="456"/>
      <c r="K212" s="60"/>
      <c r="L212" s="456"/>
      <c r="M212" s="456"/>
      <c r="N212" s="60"/>
      <c r="O212" s="60"/>
      <c r="P212" s="60"/>
      <c r="Q212" s="60"/>
      <c r="R212" s="456"/>
      <c r="S212" s="456"/>
      <c r="T212" s="60"/>
      <c r="U212" s="60"/>
      <c r="V212" s="60"/>
      <c r="W212" s="60"/>
      <c r="X212" s="456"/>
      <c r="Y212" s="456"/>
      <c r="Z212" s="60"/>
      <c r="AA212" s="60"/>
      <c r="AB212" s="60"/>
      <c r="AC212" s="60"/>
      <c r="AD212" s="456"/>
      <c r="AE212" s="456"/>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row>
    <row r="213" spans="1:68" s="4" customFormat="1" x14ac:dyDescent="0.25">
      <c r="A213" s="94"/>
    </row>
    <row r="214" spans="1:68" s="14" customFormat="1" x14ac:dyDescent="0.25">
      <c r="A214" s="4"/>
      <c r="C214" s="60"/>
      <c r="D214" s="60"/>
      <c r="E214" s="456"/>
      <c r="F214" s="456"/>
      <c r="G214" s="60"/>
      <c r="H214" s="456"/>
      <c r="I214" s="456"/>
      <c r="J214" s="456"/>
      <c r="K214" s="60"/>
      <c r="L214" s="456"/>
      <c r="M214" s="456"/>
      <c r="N214" s="60"/>
      <c r="O214" s="60"/>
      <c r="P214" s="60"/>
      <c r="Q214" s="60"/>
      <c r="R214" s="456"/>
      <c r="S214" s="456"/>
      <c r="T214" s="60"/>
      <c r="U214" s="60"/>
      <c r="V214" s="60"/>
      <c r="W214" s="60"/>
      <c r="X214" s="456"/>
      <c r="Y214" s="456"/>
      <c r="Z214" s="60"/>
      <c r="AA214" s="60"/>
      <c r="AB214" s="60"/>
      <c r="AC214" s="60"/>
      <c r="AD214" s="456"/>
      <c r="AE214" s="456"/>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row>
    <row r="215" spans="1:68" s="4" customFormat="1" x14ac:dyDescent="0.25">
      <c r="A215" s="94"/>
    </row>
    <row r="216" spans="1:68" s="14" customFormat="1" x14ac:dyDescent="0.25">
      <c r="A216" s="4"/>
      <c r="C216" s="60"/>
      <c r="D216" s="60"/>
      <c r="E216" s="456"/>
      <c r="F216" s="456"/>
      <c r="G216" s="60"/>
      <c r="H216" s="456"/>
      <c r="I216" s="456"/>
      <c r="J216" s="456"/>
      <c r="K216" s="60"/>
      <c r="L216" s="456"/>
      <c r="M216" s="456"/>
      <c r="N216" s="60"/>
      <c r="O216" s="60"/>
      <c r="P216" s="60"/>
      <c r="Q216" s="60"/>
      <c r="R216" s="456"/>
      <c r="S216" s="456"/>
      <c r="T216" s="60"/>
      <c r="U216" s="60"/>
      <c r="V216" s="60"/>
      <c r="W216" s="60"/>
      <c r="X216" s="456"/>
      <c r="Y216" s="456"/>
      <c r="Z216" s="60"/>
      <c r="AA216" s="60"/>
      <c r="AB216" s="60"/>
      <c r="AC216" s="60"/>
      <c r="AD216" s="456"/>
      <c r="AE216" s="456"/>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row>
    <row r="217" spans="1:68" s="4" customFormat="1" x14ac:dyDescent="0.25">
      <c r="A217" s="94"/>
    </row>
    <row r="218" spans="1:68" s="14" customFormat="1" x14ac:dyDescent="0.25">
      <c r="A218" s="4"/>
      <c r="C218" s="60"/>
      <c r="D218" s="60"/>
      <c r="E218" s="456"/>
      <c r="F218" s="456"/>
      <c r="G218" s="60"/>
      <c r="H218" s="456"/>
      <c r="I218" s="456"/>
      <c r="J218" s="456"/>
      <c r="K218" s="60"/>
      <c r="L218" s="456"/>
      <c r="M218" s="456"/>
      <c r="N218" s="60"/>
      <c r="O218" s="60"/>
      <c r="P218" s="60"/>
      <c r="Q218" s="60"/>
      <c r="R218" s="456"/>
      <c r="S218" s="456"/>
      <c r="T218" s="60"/>
      <c r="U218" s="60"/>
      <c r="V218" s="60"/>
      <c r="W218" s="60"/>
      <c r="X218" s="456"/>
      <c r="Y218" s="456"/>
      <c r="Z218" s="60"/>
      <c r="AA218" s="60"/>
      <c r="AB218" s="60"/>
      <c r="AC218" s="60"/>
      <c r="AD218" s="456"/>
      <c r="AE218" s="456"/>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row>
    <row r="219" spans="1:68" s="4" customFormat="1" x14ac:dyDescent="0.25">
      <c r="A219" s="94"/>
    </row>
    <row r="220" spans="1:68" s="14" customFormat="1" x14ac:dyDescent="0.25">
      <c r="A220" s="4"/>
      <c r="C220" s="60"/>
      <c r="D220" s="60"/>
      <c r="E220" s="456"/>
      <c r="F220" s="456"/>
      <c r="G220" s="60"/>
      <c r="H220" s="456"/>
      <c r="I220" s="456"/>
      <c r="J220" s="456"/>
      <c r="K220" s="60"/>
      <c r="L220" s="456"/>
      <c r="M220" s="456"/>
      <c r="N220" s="60"/>
      <c r="O220" s="60"/>
      <c r="P220" s="60"/>
      <c r="Q220" s="60"/>
      <c r="R220" s="456"/>
      <c r="S220" s="456"/>
      <c r="T220" s="60"/>
      <c r="U220" s="60"/>
      <c r="V220" s="60"/>
      <c r="W220" s="60"/>
      <c r="X220" s="456"/>
      <c r="Y220" s="456"/>
      <c r="Z220" s="60"/>
      <c r="AA220" s="60"/>
      <c r="AB220" s="60"/>
      <c r="AC220" s="60"/>
      <c r="AD220" s="456"/>
      <c r="AE220" s="456"/>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row>
    <row r="221" spans="1:68" s="4" customFormat="1" x14ac:dyDescent="0.25">
      <c r="A221" s="94"/>
    </row>
    <row r="222" spans="1:68" s="14" customFormat="1" x14ac:dyDescent="0.25">
      <c r="A222" s="4"/>
      <c r="C222" s="60"/>
      <c r="D222" s="60"/>
      <c r="E222" s="456"/>
      <c r="F222" s="456"/>
      <c r="G222" s="60"/>
      <c r="H222" s="456"/>
      <c r="I222" s="456"/>
      <c r="J222" s="456"/>
      <c r="K222" s="60"/>
      <c r="L222" s="456"/>
      <c r="M222" s="456"/>
      <c r="N222" s="60"/>
      <c r="O222" s="60"/>
      <c r="P222" s="60"/>
      <c r="Q222" s="60"/>
      <c r="R222" s="456"/>
      <c r="S222" s="456"/>
      <c r="T222" s="60"/>
      <c r="U222" s="60"/>
      <c r="V222" s="60"/>
      <c r="W222" s="60"/>
      <c r="X222" s="456"/>
      <c r="Y222" s="456"/>
      <c r="Z222" s="60"/>
      <c r="AA222" s="60"/>
      <c r="AB222" s="60"/>
      <c r="AC222" s="60"/>
      <c r="AD222" s="456"/>
      <c r="AE222" s="456"/>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row>
    <row r="223" spans="1:68" s="4" customFormat="1" x14ac:dyDescent="0.25">
      <c r="A223" s="94"/>
    </row>
    <row r="224" spans="1:68" s="14" customFormat="1" x14ac:dyDescent="0.25">
      <c r="A224" s="4"/>
      <c r="C224" s="60"/>
      <c r="D224" s="60"/>
      <c r="E224" s="456"/>
      <c r="F224" s="456"/>
      <c r="G224" s="60"/>
      <c r="H224" s="456"/>
      <c r="I224" s="456"/>
      <c r="J224" s="456"/>
      <c r="K224" s="60"/>
      <c r="L224" s="456"/>
      <c r="M224" s="456"/>
      <c r="N224" s="60"/>
      <c r="O224" s="60"/>
      <c r="P224" s="60"/>
      <c r="Q224" s="60"/>
      <c r="R224" s="456"/>
      <c r="S224" s="456"/>
      <c r="T224" s="60"/>
      <c r="U224" s="60"/>
      <c r="V224" s="60"/>
      <c r="W224" s="60"/>
      <c r="X224" s="456"/>
      <c r="Y224" s="456"/>
      <c r="Z224" s="60"/>
      <c r="AA224" s="60"/>
      <c r="AB224" s="60"/>
      <c r="AC224" s="60"/>
      <c r="AD224" s="456"/>
      <c r="AE224" s="456"/>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row>
    <row r="225" spans="1:68" s="4" customFormat="1" x14ac:dyDescent="0.25">
      <c r="A225" s="94"/>
    </row>
    <row r="226" spans="1:68" s="14" customFormat="1" x14ac:dyDescent="0.25">
      <c r="A226" s="4"/>
      <c r="C226" s="60"/>
      <c r="D226" s="60"/>
      <c r="E226" s="456"/>
      <c r="F226" s="456"/>
      <c r="G226" s="60"/>
      <c r="H226" s="456"/>
      <c r="I226" s="456"/>
      <c r="J226" s="456"/>
      <c r="K226" s="60"/>
      <c r="L226" s="456"/>
      <c r="M226" s="456"/>
      <c r="N226" s="60"/>
      <c r="O226" s="60"/>
      <c r="P226" s="60"/>
      <c r="Q226" s="60"/>
      <c r="R226" s="456"/>
      <c r="S226" s="456"/>
      <c r="T226" s="60"/>
      <c r="U226" s="60"/>
      <c r="V226" s="60"/>
      <c r="W226" s="60"/>
      <c r="X226" s="456"/>
      <c r="Y226" s="456"/>
      <c r="Z226" s="60"/>
      <c r="AA226" s="60"/>
      <c r="AB226" s="60"/>
      <c r="AC226" s="60"/>
      <c r="AD226" s="456"/>
      <c r="AE226" s="456"/>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row>
    <row r="227" spans="1:68" s="4" customFormat="1" x14ac:dyDescent="0.25">
      <c r="A227" s="94"/>
    </row>
    <row r="228" spans="1:68" s="14" customFormat="1" x14ac:dyDescent="0.25">
      <c r="A228" s="4"/>
      <c r="C228" s="60"/>
      <c r="D228" s="60"/>
      <c r="E228" s="456"/>
      <c r="F228" s="456"/>
      <c r="G228" s="60"/>
      <c r="H228" s="456"/>
      <c r="I228" s="456"/>
      <c r="J228" s="456"/>
      <c r="K228" s="60"/>
      <c r="L228" s="456"/>
      <c r="M228" s="456"/>
      <c r="N228" s="60"/>
      <c r="O228" s="60"/>
      <c r="P228" s="60"/>
      <c r="Q228" s="60"/>
      <c r="R228" s="456"/>
      <c r="S228" s="456"/>
      <c r="T228" s="60"/>
      <c r="U228" s="60"/>
      <c r="V228" s="60"/>
      <c r="W228" s="60"/>
      <c r="X228" s="456"/>
      <c r="Y228" s="456"/>
      <c r="Z228" s="60"/>
      <c r="AA228" s="60"/>
      <c r="AB228" s="60"/>
      <c r="AC228" s="60"/>
      <c r="AD228" s="456"/>
      <c r="AE228" s="456"/>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row>
    <row r="229" spans="1:68" s="4" customFormat="1" x14ac:dyDescent="0.25">
      <c r="A229" s="94"/>
    </row>
    <row r="230" spans="1:68" s="14" customFormat="1" x14ac:dyDescent="0.25">
      <c r="A230" s="4"/>
      <c r="C230" s="60"/>
      <c r="D230" s="60"/>
      <c r="E230" s="456"/>
      <c r="F230" s="456"/>
      <c r="G230" s="60"/>
      <c r="H230" s="456"/>
      <c r="I230" s="456"/>
      <c r="J230" s="456"/>
      <c r="K230" s="60"/>
      <c r="L230" s="456"/>
      <c r="M230" s="456"/>
      <c r="N230" s="60"/>
      <c r="O230" s="60"/>
      <c r="P230" s="60"/>
      <c r="Q230" s="60"/>
      <c r="R230" s="456"/>
      <c r="S230" s="456"/>
      <c r="T230" s="60"/>
      <c r="U230" s="60"/>
      <c r="V230" s="60"/>
      <c r="W230" s="60"/>
      <c r="X230" s="456"/>
      <c r="Y230" s="456"/>
      <c r="Z230" s="60"/>
      <c r="AA230" s="60"/>
      <c r="AB230" s="60"/>
      <c r="AC230" s="60"/>
      <c r="AD230" s="456"/>
      <c r="AE230" s="456"/>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row>
    <row r="231" spans="1:68" s="4" customFormat="1" x14ac:dyDescent="0.25">
      <c r="A231" s="94"/>
    </row>
    <row r="232" spans="1:68" s="14" customFormat="1" x14ac:dyDescent="0.25">
      <c r="A232" s="4"/>
      <c r="C232" s="60"/>
      <c r="D232" s="60"/>
      <c r="E232" s="456"/>
      <c r="F232" s="456"/>
      <c r="G232" s="60"/>
      <c r="H232" s="456"/>
      <c r="I232" s="456"/>
      <c r="J232" s="456"/>
      <c r="K232" s="60"/>
      <c r="L232" s="456"/>
      <c r="M232" s="456"/>
      <c r="N232" s="60"/>
      <c r="O232" s="60"/>
      <c r="P232" s="60"/>
      <c r="Q232" s="60"/>
      <c r="R232" s="456"/>
      <c r="S232" s="456"/>
      <c r="T232" s="60"/>
      <c r="U232" s="60"/>
      <c r="V232" s="60"/>
      <c r="W232" s="60"/>
      <c r="X232" s="456"/>
      <c r="Y232" s="456"/>
      <c r="Z232" s="60"/>
      <c r="AA232" s="60"/>
      <c r="AB232" s="60"/>
      <c r="AC232" s="60"/>
      <c r="AD232" s="456"/>
      <c r="AE232" s="456"/>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row>
    <row r="233" spans="1:68" s="4" customFormat="1" x14ac:dyDescent="0.25">
      <c r="A233" s="94"/>
    </row>
    <row r="234" spans="1:68" s="14" customFormat="1" x14ac:dyDescent="0.25">
      <c r="A234" s="4"/>
      <c r="C234" s="60"/>
      <c r="D234" s="60"/>
      <c r="E234" s="456"/>
      <c r="F234" s="456"/>
      <c r="G234" s="60"/>
      <c r="H234" s="456"/>
      <c r="I234" s="456"/>
      <c r="J234" s="456"/>
      <c r="K234" s="60"/>
      <c r="L234" s="456"/>
      <c r="M234" s="456"/>
      <c r="N234" s="60"/>
      <c r="O234" s="60"/>
      <c r="P234" s="60"/>
      <c r="Q234" s="60"/>
      <c r="R234" s="456"/>
      <c r="S234" s="456"/>
      <c r="T234" s="60"/>
      <c r="U234" s="60"/>
      <c r="V234" s="60"/>
      <c r="W234" s="60"/>
      <c r="X234" s="456"/>
      <c r="Y234" s="456"/>
      <c r="Z234" s="60"/>
      <c r="AA234" s="60"/>
      <c r="AB234" s="60"/>
      <c r="AC234" s="60"/>
      <c r="AD234" s="456"/>
      <c r="AE234" s="456"/>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row>
    <row r="235" spans="1:68" s="4" customFormat="1" x14ac:dyDescent="0.25">
      <c r="A235" s="94"/>
    </row>
    <row r="236" spans="1:68" s="14" customFormat="1" x14ac:dyDescent="0.25">
      <c r="A236" s="4"/>
      <c r="C236" s="60"/>
      <c r="D236" s="60"/>
      <c r="E236" s="456"/>
      <c r="F236" s="456"/>
      <c r="G236" s="60"/>
      <c r="H236" s="456"/>
      <c r="I236" s="456"/>
      <c r="J236" s="456"/>
      <c r="K236" s="60"/>
      <c r="L236" s="456"/>
      <c r="M236" s="456"/>
      <c r="N236" s="60"/>
      <c r="O236" s="60"/>
      <c r="P236" s="60"/>
      <c r="Q236" s="60"/>
      <c r="R236" s="456"/>
      <c r="S236" s="456"/>
      <c r="T236" s="60"/>
      <c r="U236" s="60"/>
      <c r="V236" s="60"/>
      <c r="W236" s="60"/>
      <c r="X236" s="456"/>
      <c r="Y236" s="456"/>
      <c r="Z236" s="60"/>
      <c r="AA236" s="60"/>
      <c r="AB236" s="60"/>
      <c r="AC236" s="60"/>
      <c r="AD236" s="456"/>
      <c r="AE236" s="456"/>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row>
    <row r="237" spans="1:68" s="4" customFormat="1" x14ac:dyDescent="0.25">
      <c r="A237" s="94"/>
    </row>
    <row r="238" spans="1:68" s="14" customFormat="1" x14ac:dyDescent="0.25">
      <c r="A238" s="4"/>
      <c r="C238" s="60"/>
      <c r="D238" s="60"/>
      <c r="E238" s="456"/>
      <c r="F238" s="456"/>
      <c r="G238" s="60"/>
      <c r="H238" s="456"/>
      <c r="I238" s="456"/>
      <c r="J238" s="456"/>
      <c r="K238" s="60"/>
      <c r="L238" s="456"/>
      <c r="M238" s="456"/>
      <c r="N238" s="60"/>
      <c r="O238" s="60"/>
      <c r="P238" s="60"/>
      <c r="Q238" s="60"/>
      <c r="R238" s="456"/>
      <c r="S238" s="456"/>
      <c r="T238" s="60"/>
      <c r="U238" s="60"/>
      <c r="V238" s="60"/>
      <c r="W238" s="60"/>
      <c r="X238" s="456"/>
      <c r="Y238" s="456"/>
      <c r="Z238" s="60"/>
      <c r="AA238" s="60"/>
      <c r="AB238" s="60"/>
      <c r="AC238" s="60"/>
      <c r="AD238" s="456"/>
      <c r="AE238" s="456"/>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row>
    <row r="239" spans="1:68" s="4" customFormat="1" x14ac:dyDescent="0.25">
      <c r="A239" s="94"/>
    </row>
    <row r="240" spans="1:68" s="14" customFormat="1" x14ac:dyDescent="0.25">
      <c r="A240" s="4"/>
      <c r="C240" s="60"/>
      <c r="D240" s="60"/>
      <c r="E240" s="456"/>
      <c r="F240" s="456"/>
      <c r="G240" s="60"/>
      <c r="H240" s="456"/>
      <c r="I240" s="456"/>
      <c r="J240" s="456"/>
      <c r="K240" s="60"/>
      <c r="L240" s="456"/>
      <c r="M240" s="456"/>
      <c r="N240" s="60"/>
      <c r="O240" s="60"/>
      <c r="P240" s="60"/>
      <c r="Q240" s="60"/>
      <c r="R240" s="456"/>
      <c r="S240" s="456"/>
      <c r="T240" s="60"/>
      <c r="U240" s="60"/>
      <c r="V240" s="60"/>
      <c r="W240" s="60"/>
      <c r="X240" s="456"/>
      <c r="Y240" s="456"/>
      <c r="Z240" s="60"/>
      <c r="AA240" s="60"/>
      <c r="AB240" s="60"/>
      <c r="AC240" s="60"/>
      <c r="AD240" s="456"/>
      <c r="AE240" s="456"/>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row>
    <row r="241" spans="1:68" s="4" customFormat="1" x14ac:dyDescent="0.25">
      <c r="A241" s="94"/>
    </row>
    <row r="242" spans="1:68" s="14" customFormat="1" x14ac:dyDescent="0.25">
      <c r="A242" s="4"/>
      <c r="C242" s="60"/>
      <c r="D242" s="60"/>
      <c r="E242" s="456"/>
      <c r="F242" s="456"/>
      <c r="G242" s="60"/>
      <c r="H242" s="456"/>
      <c r="I242" s="456"/>
      <c r="J242" s="456"/>
      <c r="K242" s="60"/>
      <c r="L242" s="456"/>
      <c r="M242" s="456"/>
      <c r="N242" s="60"/>
      <c r="O242" s="60"/>
      <c r="P242" s="60"/>
      <c r="Q242" s="60"/>
      <c r="R242" s="456"/>
      <c r="S242" s="456"/>
      <c r="T242" s="60"/>
      <c r="U242" s="60"/>
      <c r="V242" s="60"/>
      <c r="W242" s="60"/>
      <c r="X242" s="456"/>
      <c r="Y242" s="456"/>
      <c r="Z242" s="60"/>
      <c r="AA242" s="60"/>
      <c r="AB242" s="60"/>
      <c r="AC242" s="60"/>
      <c r="AD242" s="456"/>
      <c r="AE242" s="456"/>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row>
    <row r="243" spans="1:68" s="4" customFormat="1" x14ac:dyDescent="0.25">
      <c r="A243" s="94"/>
    </row>
    <row r="244" spans="1:68" s="14" customFormat="1" x14ac:dyDescent="0.25">
      <c r="A244" s="4"/>
      <c r="C244" s="60"/>
      <c r="D244" s="60"/>
      <c r="E244" s="456"/>
      <c r="F244" s="456"/>
      <c r="G244" s="60"/>
      <c r="H244" s="456"/>
      <c r="I244" s="456"/>
      <c r="J244" s="456"/>
      <c r="K244" s="60"/>
      <c r="L244" s="456"/>
      <c r="M244" s="456"/>
      <c r="N244" s="60"/>
      <c r="O244" s="60"/>
      <c r="P244" s="60"/>
      <c r="Q244" s="60"/>
      <c r="R244" s="456"/>
      <c r="S244" s="456"/>
      <c r="T244" s="60"/>
      <c r="U244" s="60"/>
      <c r="V244" s="60"/>
      <c r="W244" s="60"/>
      <c r="X244" s="456"/>
      <c r="Y244" s="456"/>
      <c r="Z244" s="60"/>
      <c r="AA244" s="60"/>
      <c r="AB244" s="60"/>
      <c r="AC244" s="60"/>
      <c r="AD244" s="456"/>
      <c r="AE244" s="456"/>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row>
    <row r="245" spans="1:68" s="4" customFormat="1" x14ac:dyDescent="0.25">
      <c r="A245" s="94"/>
    </row>
    <row r="246" spans="1:68" s="14" customFormat="1" x14ac:dyDescent="0.25">
      <c r="A246" s="4"/>
      <c r="C246" s="60"/>
      <c r="D246" s="60"/>
      <c r="E246" s="456"/>
      <c r="F246" s="456"/>
      <c r="G246" s="60"/>
      <c r="H246" s="456"/>
      <c r="I246" s="456"/>
      <c r="J246" s="456"/>
      <c r="K246" s="60"/>
      <c r="L246" s="456"/>
      <c r="M246" s="456"/>
      <c r="N246" s="60"/>
      <c r="O246" s="60"/>
      <c r="P246" s="60"/>
      <c r="Q246" s="60"/>
      <c r="R246" s="456"/>
      <c r="S246" s="456"/>
      <c r="T246" s="60"/>
      <c r="U246" s="60"/>
      <c r="V246" s="60"/>
      <c r="W246" s="60"/>
      <c r="X246" s="456"/>
      <c r="Y246" s="456"/>
      <c r="Z246" s="60"/>
      <c r="AA246" s="60"/>
      <c r="AB246" s="60"/>
      <c r="AC246" s="60"/>
      <c r="AD246" s="456"/>
      <c r="AE246" s="456"/>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row>
    <row r="247" spans="1:68" s="4" customFormat="1" x14ac:dyDescent="0.25">
      <c r="A247" s="94"/>
    </row>
    <row r="248" spans="1:68" s="14" customFormat="1" x14ac:dyDescent="0.25">
      <c r="A248" s="4"/>
      <c r="C248" s="60"/>
      <c r="D248" s="60"/>
      <c r="E248" s="456"/>
      <c r="F248" s="456"/>
      <c r="G248" s="60"/>
      <c r="H248" s="456"/>
      <c r="I248" s="456"/>
      <c r="J248" s="456"/>
      <c r="K248" s="60"/>
      <c r="L248" s="456"/>
      <c r="M248" s="456"/>
      <c r="N248" s="60"/>
      <c r="O248" s="60"/>
      <c r="P248" s="60"/>
      <c r="Q248" s="60"/>
      <c r="R248" s="456"/>
      <c r="S248" s="456"/>
      <c r="T248" s="60"/>
      <c r="U248" s="60"/>
      <c r="V248" s="60"/>
      <c r="W248" s="60"/>
      <c r="X248" s="456"/>
      <c r="Y248" s="456"/>
      <c r="Z248" s="60"/>
      <c r="AA248" s="60"/>
      <c r="AB248" s="60"/>
      <c r="AC248" s="60"/>
      <c r="AD248" s="456"/>
      <c r="AE248" s="456"/>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row>
    <row r="249" spans="1:68" s="4" customFormat="1" x14ac:dyDescent="0.25">
      <c r="A249" s="94"/>
    </row>
    <row r="250" spans="1:68" s="14" customFormat="1" x14ac:dyDescent="0.25">
      <c r="A250" s="4"/>
      <c r="C250" s="60"/>
      <c r="D250" s="60"/>
      <c r="E250" s="456"/>
      <c r="F250" s="456"/>
      <c r="G250" s="60"/>
      <c r="H250" s="456"/>
      <c r="I250" s="456"/>
      <c r="J250" s="456"/>
      <c r="K250" s="60"/>
      <c r="L250" s="456"/>
      <c r="M250" s="456"/>
      <c r="N250" s="60"/>
      <c r="O250" s="60"/>
      <c r="P250" s="60"/>
      <c r="Q250" s="60"/>
      <c r="R250" s="456"/>
      <c r="S250" s="456"/>
      <c r="T250" s="60"/>
      <c r="U250" s="60"/>
      <c r="V250" s="60"/>
      <c r="W250" s="60"/>
      <c r="X250" s="456"/>
      <c r="Y250" s="456"/>
      <c r="Z250" s="60"/>
      <c r="AA250" s="60"/>
      <c r="AB250" s="60"/>
      <c r="AC250" s="60"/>
      <c r="AD250" s="456"/>
      <c r="AE250" s="456"/>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row>
    <row r="251" spans="1:68" s="4" customFormat="1" x14ac:dyDescent="0.25">
      <c r="A251" s="94"/>
    </row>
    <row r="252" spans="1:68" s="14" customFormat="1" x14ac:dyDescent="0.25">
      <c r="A252" s="4"/>
      <c r="C252" s="60"/>
      <c r="D252" s="60"/>
      <c r="E252" s="456"/>
      <c r="F252" s="456"/>
      <c r="G252" s="60"/>
      <c r="H252" s="456"/>
      <c r="I252" s="456"/>
      <c r="J252" s="456"/>
      <c r="K252" s="60"/>
      <c r="L252" s="456"/>
      <c r="M252" s="456"/>
      <c r="N252" s="60"/>
      <c r="O252" s="60"/>
      <c r="P252" s="60"/>
      <c r="Q252" s="60"/>
      <c r="R252" s="456"/>
      <c r="S252" s="456"/>
      <c r="T252" s="60"/>
      <c r="U252" s="60"/>
      <c r="V252" s="60"/>
      <c r="W252" s="60"/>
      <c r="X252" s="456"/>
      <c r="Y252" s="456"/>
      <c r="Z252" s="60"/>
      <c r="AA252" s="60"/>
      <c r="AB252" s="60"/>
      <c r="AC252" s="60"/>
      <c r="AD252" s="456"/>
      <c r="AE252" s="456"/>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row>
    <row r="253" spans="1:68" s="4" customFormat="1" x14ac:dyDescent="0.25">
      <c r="A253" s="94"/>
    </row>
    <row r="254" spans="1:68" s="14" customFormat="1" x14ac:dyDescent="0.25">
      <c r="A254" s="4"/>
      <c r="C254" s="60"/>
      <c r="D254" s="60"/>
      <c r="E254" s="456"/>
      <c r="F254" s="456"/>
      <c r="G254" s="60"/>
      <c r="H254" s="456"/>
      <c r="I254" s="456"/>
      <c r="J254" s="456"/>
      <c r="K254" s="60"/>
      <c r="L254" s="456"/>
      <c r="M254" s="456"/>
      <c r="N254" s="60"/>
      <c r="O254" s="60"/>
      <c r="P254" s="60"/>
      <c r="Q254" s="60"/>
      <c r="R254" s="456"/>
      <c r="S254" s="456"/>
      <c r="T254" s="60"/>
      <c r="U254" s="60"/>
      <c r="V254" s="60"/>
      <c r="W254" s="60"/>
      <c r="X254" s="456"/>
      <c r="Y254" s="456"/>
      <c r="Z254" s="60"/>
      <c r="AA254" s="60"/>
      <c r="AB254" s="60"/>
      <c r="AC254" s="60"/>
      <c r="AD254" s="456"/>
      <c r="AE254" s="456"/>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row>
    <row r="255" spans="1:68" s="4" customFormat="1" x14ac:dyDescent="0.25">
      <c r="A255" s="94"/>
    </row>
    <row r="256" spans="1:68" s="14" customFormat="1" x14ac:dyDescent="0.25">
      <c r="A256" s="4"/>
      <c r="C256" s="60"/>
      <c r="D256" s="60"/>
      <c r="E256" s="456"/>
      <c r="F256" s="456"/>
      <c r="G256" s="60"/>
      <c r="H256" s="456"/>
      <c r="I256" s="456"/>
      <c r="J256" s="456"/>
      <c r="K256" s="60"/>
      <c r="L256" s="456"/>
      <c r="M256" s="456"/>
      <c r="N256" s="60"/>
      <c r="O256" s="60"/>
      <c r="P256" s="60"/>
      <c r="Q256" s="60"/>
      <c r="R256" s="456"/>
      <c r="S256" s="456"/>
      <c r="T256" s="60"/>
      <c r="U256" s="60"/>
      <c r="V256" s="60"/>
      <c r="W256" s="60"/>
      <c r="X256" s="456"/>
      <c r="Y256" s="456"/>
      <c r="Z256" s="60"/>
      <c r="AA256" s="60"/>
      <c r="AB256" s="60"/>
      <c r="AC256" s="60"/>
      <c r="AD256" s="456"/>
      <c r="AE256" s="456"/>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row>
    <row r="257" spans="1:68" s="4" customFormat="1" x14ac:dyDescent="0.25">
      <c r="A257" s="94"/>
    </row>
    <row r="258" spans="1:68" s="14" customFormat="1" x14ac:dyDescent="0.25">
      <c r="A258" s="4"/>
      <c r="C258" s="60"/>
      <c r="D258" s="60"/>
      <c r="E258" s="456"/>
      <c r="F258" s="456"/>
      <c r="G258" s="60"/>
      <c r="H258" s="456"/>
      <c r="I258" s="456"/>
      <c r="J258" s="456"/>
      <c r="K258" s="60"/>
      <c r="L258" s="456"/>
      <c r="M258" s="456"/>
      <c r="N258" s="60"/>
      <c r="O258" s="60"/>
      <c r="P258" s="60"/>
      <c r="Q258" s="60"/>
      <c r="R258" s="456"/>
      <c r="S258" s="456"/>
      <c r="T258" s="60"/>
      <c r="U258" s="60"/>
      <c r="V258" s="60"/>
      <c r="W258" s="60"/>
      <c r="X258" s="456"/>
      <c r="Y258" s="456"/>
      <c r="Z258" s="60"/>
      <c r="AA258" s="60"/>
      <c r="AB258" s="60"/>
      <c r="AC258" s="60"/>
      <c r="AD258" s="456"/>
      <c r="AE258" s="456"/>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row>
    <row r="259" spans="1:68" s="4" customFormat="1" x14ac:dyDescent="0.25">
      <c r="A259" s="94"/>
    </row>
    <row r="260" spans="1:68" s="14" customFormat="1" x14ac:dyDescent="0.25">
      <c r="A260" s="4"/>
      <c r="C260" s="60"/>
      <c r="D260" s="60"/>
      <c r="E260" s="456"/>
      <c r="F260" s="456"/>
      <c r="G260" s="60"/>
      <c r="H260" s="456"/>
      <c r="I260" s="456"/>
      <c r="J260" s="456"/>
      <c r="K260" s="60"/>
      <c r="L260" s="456"/>
      <c r="M260" s="456"/>
      <c r="N260" s="60"/>
      <c r="O260" s="60"/>
      <c r="P260" s="60"/>
      <c r="Q260" s="60"/>
      <c r="R260" s="456"/>
      <c r="S260" s="456"/>
      <c r="T260" s="60"/>
      <c r="U260" s="60"/>
      <c r="V260" s="60"/>
      <c r="W260" s="60"/>
      <c r="X260" s="456"/>
      <c r="Y260" s="456"/>
      <c r="Z260" s="60"/>
      <c r="AA260" s="60"/>
      <c r="AB260" s="60"/>
      <c r="AC260" s="60"/>
      <c r="AD260" s="456"/>
      <c r="AE260" s="456"/>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row>
    <row r="261" spans="1:68" s="4" customFormat="1" x14ac:dyDescent="0.25">
      <c r="A261" s="94"/>
    </row>
    <row r="262" spans="1:68" s="14" customFormat="1" x14ac:dyDescent="0.25">
      <c r="A262" s="4"/>
      <c r="C262" s="60"/>
      <c r="D262" s="60"/>
      <c r="E262" s="456"/>
      <c r="F262" s="456"/>
      <c r="G262" s="60"/>
      <c r="H262" s="456"/>
      <c r="I262" s="456"/>
      <c r="J262" s="456"/>
      <c r="K262" s="60"/>
      <c r="L262" s="456"/>
      <c r="M262" s="456"/>
      <c r="N262" s="60"/>
      <c r="O262" s="60"/>
      <c r="P262" s="60"/>
      <c r="Q262" s="60"/>
      <c r="R262" s="456"/>
      <c r="S262" s="456"/>
      <c r="T262" s="60"/>
      <c r="U262" s="60"/>
      <c r="V262" s="60"/>
      <c r="W262" s="60"/>
      <c r="X262" s="456"/>
      <c r="Y262" s="456"/>
      <c r="Z262" s="60"/>
      <c r="AA262" s="60"/>
      <c r="AB262" s="60"/>
      <c r="AC262" s="60"/>
      <c r="AD262" s="456"/>
      <c r="AE262" s="456"/>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row>
    <row r="263" spans="1:68" s="4" customFormat="1" x14ac:dyDescent="0.25">
      <c r="A263" s="94"/>
    </row>
    <row r="264" spans="1:68" s="14" customFormat="1" x14ac:dyDescent="0.25">
      <c r="A264" s="4"/>
      <c r="C264" s="60"/>
      <c r="D264" s="60"/>
      <c r="E264" s="456"/>
      <c r="F264" s="456"/>
      <c r="G264" s="60"/>
      <c r="H264" s="456"/>
      <c r="I264" s="456"/>
      <c r="J264" s="456"/>
      <c r="K264" s="60"/>
      <c r="L264" s="456"/>
      <c r="M264" s="456"/>
      <c r="N264" s="60"/>
      <c r="O264" s="60"/>
      <c r="P264" s="60"/>
      <c r="Q264" s="60"/>
      <c r="R264" s="456"/>
      <c r="S264" s="456"/>
      <c r="T264" s="60"/>
      <c r="U264" s="60"/>
      <c r="V264" s="60"/>
      <c r="W264" s="60"/>
      <c r="X264" s="456"/>
      <c r="Y264" s="456"/>
      <c r="Z264" s="60"/>
      <c r="AA264" s="60"/>
      <c r="AB264" s="60"/>
      <c r="AC264" s="60"/>
      <c r="AD264" s="456"/>
      <c r="AE264" s="456"/>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row>
    <row r="265" spans="1:68" s="4" customFormat="1" x14ac:dyDescent="0.25">
      <c r="A265" s="94"/>
    </row>
    <row r="266" spans="1:68" s="14" customFormat="1" x14ac:dyDescent="0.25">
      <c r="A266" s="4"/>
      <c r="C266" s="60"/>
      <c r="D266" s="60"/>
      <c r="E266" s="456"/>
      <c r="F266" s="456"/>
      <c r="G266" s="60"/>
      <c r="H266" s="456"/>
      <c r="I266" s="456"/>
      <c r="J266" s="456"/>
      <c r="K266" s="60"/>
      <c r="L266" s="456"/>
      <c r="M266" s="456"/>
      <c r="N266" s="60"/>
      <c r="O266" s="60"/>
      <c r="P266" s="60"/>
      <c r="Q266" s="60"/>
      <c r="R266" s="456"/>
      <c r="S266" s="456"/>
      <c r="T266" s="60"/>
      <c r="U266" s="60"/>
      <c r="V266" s="60"/>
      <c r="W266" s="60"/>
      <c r="X266" s="456"/>
      <c r="Y266" s="456"/>
      <c r="Z266" s="60"/>
      <c r="AA266" s="60"/>
      <c r="AB266" s="60"/>
      <c r="AC266" s="60"/>
      <c r="AD266" s="456"/>
      <c r="AE266" s="456"/>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row>
    <row r="267" spans="1:68" s="4" customFormat="1" x14ac:dyDescent="0.25">
      <c r="A267" s="94"/>
    </row>
    <row r="268" spans="1:68" s="14" customFormat="1" x14ac:dyDescent="0.25">
      <c r="A268" s="4"/>
      <c r="C268" s="60"/>
      <c r="D268" s="60"/>
      <c r="E268" s="456"/>
      <c r="F268" s="456"/>
      <c r="G268" s="60"/>
      <c r="H268" s="456"/>
      <c r="I268" s="456"/>
      <c r="J268" s="456"/>
      <c r="K268" s="60"/>
      <c r="L268" s="456"/>
      <c r="M268" s="456"/>
      <c r="N268" s="60"/>
      <c r="O268" s="60"/>
      <c r="P268" s="60"/>
      <c r="Q268" s="60"/>
      <c r="R268" s="456"/>
      <c r="S268" s="456"/>
      <c r="T268" s="60"/>
      <c r="U268" s="60"/>
      <c r="V268" s="60"/>
      <c r="W268" s="60"/>
      <c r="X268" s="456"/>
      <c r="Y268" s="456"/>
      <c r="Z268" s="60"/>
      <c r="AA268" s="60"/>
      <c r="AB268" s="60"/>
      <c r="AC268" s="60"/>
      <c r="AD268" s="456"/>
      <c r="AE268" s="456"/>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row>
    <row r="269" spans="1:68" s="4" customFormat="1" x14ac:dyDescent="0.25">
      <c r="A269" s="94"/>
    </row>
    <row r="270" spans="1:68" s="14" customFormat="1" x14ac:dyDescent="0.25">
      <c r="A270" s="4"/>
      <c r="C270" s="60"/>
      <c r="D270" s="60"/>
      <c r="E270" s="456"/>
      <c r="F270" s="456"/>
      <c r="G270" s="60"/>
      <c r="H270" s="456"/>
      <c r="I270" s="456"/>
      <c r="J270" s="456"/>
      <c r="K270" s="60"/>
      <c r="L270" s="456"/>
      <c r="M270" s="456"/>
      <c r="N270" s="60"/>
      <c r="O270" s="60"/>
      <c r="P270" s="60"/>
      <c r="Q270" s="60"/>
      <c r="R270" s="456"/>
      <c r="S270" s="456"/>
      <c r="T270" s="60"/>
      <c r="U270" s="60"/>
      <c r="V270" s="60"/>
      <c r="W270" s="60"/>
      <c r="X270" s="456"/>
      <c r="Y270" s="456"/>
      <c r="Z270" s="60"/>
      <c r="AA270" s="60"/>
      <c r="AB270" s="60"/>
      <c r="AC270" s="60"/>
      <c r="AD270" s="456"/>
      <c r="AE270" s="456"/>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row>
    <row r="271" spans="1:68" s="4" customFormat="1" x14ac:dyDescent="0.25">
      <c r="A271" s="94"/>
    </row>
    <row r="272" spans="1:68" s="14" customFormat="1" x14ac:dyDescent="0.25">
      <c r="A272" s="4"/>
      <c r="C272" s="60"/>
      <c r="D272" s="60"/>
      <c r="E272" s="456"/>
      <c r="F272" s="456"/>
      <c r="G272" s="60"/>
      <c r="H272" s="456"/>
      <c r="I272" s="456"/>
      <c r="J272" s="456"/>
      <c r="K272" s="60"/>
      <c r="L272" s="456"/>
      <c r="M272" s="456"/>
      <c r="N272" s="60"/>
      <c r="O272" s="60"/>
      <c r="P272" s="60"/>
      <c r="Q272" s="60"/>
      <c r="R272" s="456"/>
      <c r="S272" s="456"/>
      <c r="T272" s="60"/>
      <c r="U272" s="60"/>
      <c r="V272" s="60"/>
      <c r="W272" s="60"/>
      <c r="X272" s="456"/>
      <c r="Y272" s="456"/>
      <c r="Z272" s="60"/>
      <c r="AA272" s="60"/>
      <c r="AB272" s="60"/>
      <c r="AC272" s="60"/>
      <c r="AD272" s="456"/>
      <c r="AE272" s="456"/>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row>
    <row r="273" spans="1:68" s="4" customFormat="1" x14ac:dyDescent="0.25">
      <c r="A273" s="94"/>
    </row>
    <row r="274" spans="1:68" s="14" customFormat="1" x14ac:dyDescent="0.25">
      <c r="A274" s="4"/>
      <c r="C274" s="60"/>
      <c r="D274" s="60"/>
      <c r="E274" s="456"/>
      <c r="F274" s="456"/>
      <c r="G274" s="60"/>
      <c r="H274" s="456"/>
      <c r="I274" s="456"/>
      <c r="J274" s="456"/>
      <c r="K274" s="60"/>
      <c r="L274" s="456"/>
      <c r="M274" s="456"/>
      <c r="N274" s="60"/>
      <c r="O274" s="60"/>
      <c r="P274" s="60"/>
      <c r="Q274" s="60"/>
      <c r="R274" s="456"/>
      <c r="S274" s="456"/>
      <c r="T274" s="60"/>
      <c r="U274" s="60"/>
      <c r="V274" s="60"/>
      <c r="W274" s="60"/>
      <c r="X274" s="456"/>
      <c r="Y274" s="456"/>
      <c r="Z274" s="60"/>
      <c r="AA274" s="60"/>
      <c r="AB274" s="60"/>
      <c r="AC274" s="60"/>
      <c r="AD274" s="456"/>
      <c r="AE274" s="456"/>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row>
    <row r="275" spans="1:68" s="4" customFormat="1" x14ac:dyDescent="0.25">
      <c r="A275" s="94"/>
    </row>
    <row r="276" spans="1:68" s="14" customFormat="1" x14ac:dyDescent="0.25">
      <c r="A276" s="4"/>
      <c r="C276" s="60"/>
      <c r="D276" s="60"/>
      <c r="E276" s="456"/>
      <c r="F276" s="456"/>
      <c r="G276" s="60"/>
      <c r="H276" s="456"/>
      <c r="I276" s="456"/>
      <c r="J276" s="456"/>
      <c r="K276" s="60"/>
      <c r="L276" s="456"/>
      <c r="M276" s="456"/>
      <c r="N276" s="60"/>
      <c r="O276" s="60"/>
      <c r="P276" s="60"/>
      <c r="Q276" s="60"/>
      <c r="R276" s="456"/>
      <c r="S276" s="456"/>
      <c r="T276" s="60"/>
      <c r="U276" s="60"/>
      <c r="V276" s="60"/>
      <c r="W276" s="60"/>
      <c r="X276" s="456"/>
      <c r="Y276" s="456"/>
      <c r="Z276" s="60"/>
      <c r="AA276" s="60"/>
      <c r="AB276" s="60"/>
      <c r="AC276" s="60"/>
      <c r="AD276" s="456"/>
      <c r="AE276" s="456"/>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row>
    <row r="277" spans="1:68" s="4" customFormat="1" x14ac:dyDescent="0.25">
      <c r="A277" s="94"/>
    </row>
    <row r="278" spans="1:68" s="14" customFormat="1" x14ac:dyDescent="0.25">
      <c r="A278" s="4"/>
      <c r="C278" s="60"/>
      <c r="D278" s="60"/>
      <c r="E278" s="456"/>
      <c r="F278" s="456"/>
      <c r="G278" s="60"/>
      <c r="H278" s="456"/>
      <c r="I278" s="456"/>
      <c r="J278" s="456"/>
      <c r="K278" s="60"/>
      <c r="L278" s="456"/>
      <c r="M278" s="456"/>
      <c r="N278" s="60"/>
      <c r="O278" s="60"/>
      <c r="P278" s="60"/>
      <c r="Q278" s="60"/>
      <c r="R278" s="456"/>
      <c r="S278" s="456"/>
      <c r="T278" s="60"/>
      <c r="U278" s="60"/>
      <c r="V278" s="60"/>
      <c r="W278" s="60"/>
      <c r="X278" s="456"/>
      <c r="Y278" s="456"/>
      <c r="Z278" s="60"/>
      <c r="AA278" s="60"/>
      <c r="AB278" s="60"/>
      <c r="AC278" s="60"/>
      <c r="AD278" s="456"/>
      <c r="AE278" s="456"/>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row>
    <row r="279" spans="1:68" s="4" customFormat="1" x14ac:dyDescent="0.25">
      <c r="A279" s="94"/>
    </row>
    <row r="280" spans="1:68" s="14" customFormat="1" x14ac:dyDescent="0.25">
      <c r="A280" s="4"/>
      <c r="C280" s="60"/>
      <c r="D280" s="60"/>
      <c r="E280" s="456"/>
      <c r="F280" s="456"/>
      <c r="G280" s="60"/>
      <c r="H280" s="456"/>
      <c r="I280" s="456"/>
      <c r="J280" s="456"/>
      <c r="K280" s="60"/>
      <c r="L280" s="456"/>
      <c r="M280" s="456"/>
      <c r="N280" s="60"/>
      <c r="O280" s="60"/>
      <c r="P280" s="60"/>
      <c r="Q280" s="60"/>
      <c r="R280" s="456"/>
      <c r="S280" s="456"/>
      <c r="T280" s="60"/>
      <c r="U280" s="60"/>
      <c r="V280" s="60"/>
      <c r="W280" s="60"/>
      <c r="X280" s="456"/>
      <c r="Y280" s="456"/>
      <c r="Z280" s="60"/>
      <c r="AA280" s="60"/>
      <c r="AB280" s="60"/>
      <c r="AC280" s="60"/>
      <c r="AD280" s="456"/>
      <c r="AE280" s="456"/>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row>
    <row r="281" spans="1:68" s="4" customFormat="1" x14ac:dyDescent="0.25">
      <c r="A281" s="94"/>
    </row>
    <row r="282" spans="1:68" s="14" customFormat="1" x14ac:dyDescent="0.25">
      <c r="A282" s="4"/>
      <c r="C282" s="60"/>
      <c r="D282" s="60"/>
      <c r="E282" s="456"/>
      <c r="F282" s="456"/>
      <c r="G282" s="60"/>
      <c r="H282" s="456"/>
      <c r="I282" s="456"/>
      <c r="J282" s="456"/>
      <c r="K282" s="60"/>
      <c r="L282" s="456"/>
      <c r="M282" s="456"/>
      <c r="N282" s="60"/>
      <c r="O282" s="60"/>
      <c r="P282" s="60"/>
      <c r="Q282" s="60"/>
      <c r="R282" s="456"/>
      <c r="S282" s="456"/>
      <c r="T282" s="60"/>
      <c r="U282" s="60"/>
      <c r="V282" s="60"/>
      <c r="W282" s="60"/>
      <c r="X282" s="456"/>
      <c r="Y282" s="456"/>
      <c r="Z282" s="60"/>
      <c r="AA282" s="60"/>
      <c r="AB282" s="60"/>
      <c r="AC282" s="60"/>
      <c r="AD282" s="456"/>
      <c r="AE282" s="456"/>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row>
    <row r="283" spans="1:68" s="4" customFormat="1" x14ac:dyDescent="0.25">
      <c r="A283" s="94"/>
    </row>
    <row r="284" spans="1:68" s="14" customFormat="1" x14ac:dyDescent="0.25">
      <c r="A284" s="4"/>
      <c r="C284" s="60"/>
      <c r="D284" s="60"/>
      <c r="E284" s="456"/>
      <c r="F284" s="456"/>
      <c r="G284" s="60"/>
      <c r="H284" s="456"/>
      <c r="I284" s="456"/>
      <c r="J284" s="456"/>
      <c r="K284" s="60"/>
      <c r="L284" s="456"/>
      <c r="M284" s="456"/>
      <c r="N284" s="60"/>
      <c r="O284" s="60"/>
      <c r="P284" s="60"/>
      <c r="Q284" s="60"/>
      <c r="R284" s="456"/>
      <c r="S284" s="456"/>
      <c r="T284" s="60"/>
      <c r="U284" s="60"/>
      <c r="V284" s="60"/>
      <c r="W284" s="60"/>
      <c r="X284" s="456"/>
      <c r="Y284" s="456"/>
      <c r="Z284" s="60"/>
      <c r="AA284" s="60"/>
      <c r="AB284" s="60"/>
      <c r="AC284" s="60"/>
      <c r="AD284" s="456"/>
      <c r="AE284" s="456"/>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row>
    <row r="285" spans="1:68" s="4" customFormat="1" x14ac:dyDescent="0.25">
      <c r="A285" s="94"/>
    </row>
    <row r="286" spans="1:68" s="14" customFormat="1" x14ac:dyDescent="0.25">
      <c r="A286" s="4"/>
      <c r="C286" s="60"/>
      <c r="D286" s="60"/>
      <c r="E286" s="456"/>
      <c r="F286" s="456"/>
      <c r="G286" s="60"/>
      <c r="H286" s="456"/>
      <c r="I286" s="456"/>
      <c r="J286" s="456"/>
      <c r="K286" s="60"/>
      <c r="L286" s="456"/>
      <c r="M286" s="456"/>
      <c r="N286" s="60"/>
      <c r="O286" s="60"/>
      <c r="P286" s="60"/>
      <c r="Q286" s="60"/>
      <c r="R286" s="456"/>
      <c r="S286" s="456"/>
      <c r="T286" s="60"/>
      <c r="U286" s="60"/>
      <c r="V286" s="60"/>
      <c r="W286" s="60"/>
      <c r="X286" s="456"/>
      <c r="Y286" s="456"/>
      <c r="Z286" s="60"/>
      <c r="AA286" s="60"/>
      <c r="AB286" s="60"/>
      <c r="AC286" s="60"/>
      <c r="AD286" s="456"/>
      <c r="AE286" s="456"/>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row>
    <row r="287" spans="1:68" s="4" customFormat="1" x14ac:dyDescent="0.25">
      <c r="A287" s="94"/>
    </row>
    <row r="288" spans="1:68" s="14" customFormat="1" x14ac:dyDescent="0.25">
      <c r="A288" s="4"/>
      <c r="C288" s="60"/>
      <c r="D288" s="60"/>
      <c r="E288" s="456"/>
      <c r="F288" s="456"/>
      <c r="G288" s="60"/>
      <c r="H288" s="456"/>
      <c r="I288" s="456"/>
      <c r="J288" s="456"/>
      <c r="K288" s="60"/>
      <c r="L288" s="456"/>
      <c r="M288" s="456"/>
      <c r="N288" s="60"/>
      <c r="O288" s="60"/>
      <c r="P288" s="60"/>
      <c r="Q288" s="60"/>
      <c r="R288" s="456"/>
      <c r="S288" s="456"/>
      <c r="T288" s="60"/>
      <c r="U288" s="60"/>
      <c r="V288" s="60"/>
      <c r="W288" s="60"/>
      <c r="X288" s="456"/>
      <c r="Y288" s="456"/>
      <c r="Z288" s="60"/>
      <c r="AA288" s="60"/>
      <c r="AB288" s="60"/>
      <c r="AC288" s="60"/>
      <c r="AD288" s="456"/>
      <c r="AE288" s="456"/>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row>
    <row r="289" spans="1:68" s="4" customFormat="1" x14ac:dyDescent="0.25">
      <c r="A289" s="94"/>
    </row>
    <row r="290" spans="1:68" s="14" customFormat="1" x14ac:dyDescent="0.25">
      <c r="A290" s="4"/>
      <c r="C290" s="60"/>
      <c r="D290" s="60"/>
      <c r="E290" s="456"/>
      <c r="F290" s="456"/>
      <c r="G290" s="60"/>
      <c r="H290" s="456"/>
      <c r="I290" s="456"/>
      <c r="J290" s="456"/>
      <c r="K290" s="60"/>
      <c r="L290" s="456"/>
      <c r="M290" s="456"/>
      <c r="N290" s="60"/>
      <c r="O290" s="60"/>
      <c r="P290" s="60"/>
      <c r="Q290" s="60"/>
      <c r="R290" s="456"/>
      <c r="S290" s="456"/>
      <c r="T290" s="60"/>
      <c r="U290" s="60"/>
      <c r="V290" s="60"/>
      <c r="W290" s="60"/>
      <c r="X290" s="456"/>
      <c r="Y290" s="456"/>
      <c r="Z290" s="60"/>
      <c r="AA290" s="60"/>
      <c r="AB290" s="60"/>
      <c r="AC290" s="60"/>
      <c r="AD290" s="456"/>
      <c r="AE290" s="456"/>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row>
    <row r="291" spans="1:68" s="4" customFormat="1" x14ac:dyDescent="0.25">
      <c r="A291" s="94"/>
    </row>
    <row r="292" spans="1:68" s="14" customFormat="1" x14ac:dyDescent="0.25">
      <c r="A292" s="4"/>
      <c r="C292" s="60"/>
      <c r="D292" s="60"/>
      <c r="E292" s="456"/>
      <c r="F292" s="456"/>
      <c r="G292" s="60"/>
      <c r="H292" s="456"/>
      <c r="I292" s="456"/>
      <c r="J292" s="456"/>
      <c r="K292" s="60"/>
      <c r="L292" s="456"/>
      <c r="M292" s="456"/>
      <c r="N292" s="60"/>
      <c r="O292" s="60"/>
      <c r="P292" s="60"/>
      <c r="Q292" s="60"/>
      <c r="R292" s="456"/>
      <c r="S292" s="456"/>
      <c r="T292" s="60"/>
      <c r="U292" s="60"/>
      <c r="V292" s="60"/>
      <c r="W292" s="60"/>
      <c r="X292" s="456"/>
      <c r="Y292" s="456"/>
      <c r="Z292" s="60"/>
      <c r="AA292" s="60"/>
      <c r="AB292" s="60"/>
      <c r="AC292" s="60"/>
      <c r="AD292" s="456"/>
      <c r="AE292" s="456"/>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row>
    <row r="293" spans="1:68" s="4" customFormat="1" x14ac:dyDescent="0.25">
      <c r="A293" s="94"/>
    </row>
    <row r="294" spans="1:68" s="14" customFormat="1" x14ac:dyDescent="0.25">
      <c r="A294" s="4"/>
      <c r="C294" s="60"/>
      <c r="D294" s="60"/>
      <c r="E294" s="456"/>
      <c r="F294" s="456"/>
      <c r="G294" s="60"/>
      <c r="H294" s="456"/>
      <c r="I294" s="456"/>
      <c r="J294" s="456"/>
      <c r="K294" s="60"/>
      <c r="L294" s="456"/>
      <c r="M294" s="456"/>
      <c r="N294" s="60"/>
      <c r="O294" s="60"/>
      <c r="P294" s="60"/>
      <c r="Q294" s="60"/>
      <c r="R294" s="456"/>
      <c r="S294" s="456"/>
      <c r="T294" s="60"/>
      <c r="U294" s="60"/>
      <c r="V294" s="60"/>
      <c r="W294" s="60"/>
      <c r="X294" s="456"/>
      <c r="Y294" s="456"/>
      <c r="Z294" s="60"/>
      <c r="AA294" s="60"/>
      <c r="AB294" s="60"/>
      <c r="AC294" s="60"/>
      <c r="AD294" s="456"/>
      <c r="AE294" s="456"/>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row>
    <row r="295" spans="1:68" s="4" customFormat="1" x14ac:dyDescent="0.25">
      <c r="A295" s="94"/>
    </row>
    <row r="296" spans="1:68" s="14" customFormat="1" x14ac:dyDescent="0.25">
      <c r="A296" s="4"/>
      <c r="C296" s="60"/>
      <c r="D296" s="60"/>
      <c r="E296" s="456"/>
      <c r="F296" s="456"/>
      <c r="G296" s="60"/>
      <c r="H296" s="456"/>
      <c r="I296" s="456"/>
      <c r="J296" s="456"/>
      <c r="K296" s="60"/>
      <c r="L296" s="456"/>
      <c r="M296" s="456"/>
      <c r="N296" s="60"/>
      <c r="O296" s="60"/>
      <c r="P296" s="60"/>
      <c r="Q296" s="60"/>
      <c r="R296" s="456"/>
      <c r="S296" s="456"/>
      <c r="T296" s="60"/>
      <c r="U296" s="60"/>
      <c r="V296" s="60"/>
      <c r="W296" s="60"/>
      <c r="X296" s="456"/>
      <c r="Y296" s="456"/>
      <c r="Z296" s="60"/>
      <c r="AA296" s="60"/>
      <c r="AB296" s="60"/>
      <c r="AC296" s="60"/>
      <c r="AD296" s="456"/>
      <c r="AE296" s="456"/>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row>
    <row r="297" spans="1:68" s="4" customFormat="1" x14ac:dyDescent="0.25">
      <c r="A297" s="94"/>
    </row>
    <row r="298" spans="1:68" s="14" customFormat="1" x14ac:dyDescent="0.25">
      <c r="A298" s="4"/>
      <c r="C298" s="60"/>
      <c r="D298" s="60"/>
      <c r="E298" s="456"/>
      <c r="F298" s="456"/>
      <c r="G298" s="60"/>
      <c r="H298" s="456"/>
      <c r="I298" s="456"/>
      <c r="J298" s="456"/>
      <c r="K298" s="60"/>
      <c r="L298" s="456"/>
      <c r="M298" s="456"/>
      <c r="N298" s="60"/>
      <c r="O298" s="60"/>
      <c r="P298" s="60"/>
      <c r="Q298" s="60"/>
      <c r="R298" s="456"/>
      <c r="S298" s="456"/>
      <c r="T298" s="60"/>
      <c r="U298" s="60"/>
      <c r="V298" s="60"/>
      <c r="W298" s="60"/>
      <c r="X298" s="456"/>
      <c r="Y298" s="456"/>
      <c r="Z298" s="60"/>
      <c r="AA298" s="60"/>
      <c r="AB298" s="60"/>
      <c r="AC298" s="60"/>
      <c r="AD298" s="456"/>
      <c r="AE298" s="456"/>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row>
    <row r="299" spans="1:68" s="4" customFormat="1" x14ac:dyDescent="0.25">
      <c r="A299" s="94"/>
    </row>
    <row r="300" spans="1:68" s="14" customFormat="1" x14ac:dyDescent="0.25">
      <c r="A300" s="4"/>
      <c r="C300" s="60"/>
      <c r="D300" s="60"/>
      <c r="E300" s="456"/>
      <c r="F300" s="456"/>
      <c r="G300" s="60"/>
      <c r="H300" s="456"/>
      <c r="I300" s="456"/>
      <c r="J300" s="456"/>
      <c r="K300" s="60"/>
      <c r="L300" s="456"/>
      <c r="M300" s="456"/>
      <c r="N300" s="60"/>
      <c r="O300" s="60"/>
      <c r="P300" s="60"/>
      <c r="Q300" s="60"/>
      <c r="R300" s="456"/>
      <c r="S300" s="456"/>
      <c r="T300" s="60"/>
      <c r="U300" s="60"/>
      <c r="V300" s="60"/>
      <c r="W300" s="60"/>
      <c r="X300" s="456"/>
      <c r="Y300" s="456"/>
      <c r="Z300" s="60"/>
      <c r="AA300" s="60"/>
      <c r="AB300" s="60"/>
      <c r="AC300" s="60"/>
      <c r="AD300" s="456"/>
      <c r="AE300" s="456"/>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row>
    <row r="301" spans="1:68" s="4" customFormat="1" x14ac:dyDescent="0.25">
      <c r="A301" s="94"/>
    </row>
    <row r="302" spans="1:68" s="14" customFormat="1" x14ac:dyDescent="0.25">
      <c r="A302" s="4"/>
      <c r="C302" s="60"/>
      <c r="D302" s="60"/>
      <c r="E302" s="456"/>
      <c r="F302" s="456"/>
      <c r="G302" s="60"/>
      <c r="H302" s="456"/>
      <c r="I302" s="456"/>
      <c r="J302" s="456"/>
      <c r="K302" s="60"/>
      <c r="L302" s="456"/>
      <c r="M302" s="456"/>
      <c r="N302" s="60"/>
      <c r="O302" s="60"/>
      <c r="P302" s="60"/>
      <c r="Q302" s="60"/>
      <c r="R302" s="456"/>
      <c r="S302" s="456"/>
      <c r="T302" s="60"/>
      <c r="U302" s="60"/>
      <c r="V302" s="60"/>
      <c r="W302" s="60"/>
      <c r="X302" s="456"/>
      <c r="Y302" s="456"/>
      <c r="Z302" s="60"/>
      <c r="AA302" s="60"/>
      <c r="AB302" s="60"/>
      <c r="AC302" s="60"/>
      <c r="AD302" s="456"/>
      <c r="AE302" s="456"/>
      <c r="AF302" s="60"/>
      <c r="AG302" s="60"/>
      <c r="AH302" s="60"/>
      <c r="AI302" s="60"/>
      <c r="AJ302" s="60"/>
      <c r="AK302" s="60"/>
      <c r="AL302" s="60"/>
      <c r="AM302" s="60"/>
      <c r="AN302" s="60"/>
      <c r="AO302" s="60"/>
      <c r="AP302" s="60"/>
      <c r="AQ302" s="60"/>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row>
    <row r="303" spans="1:68" s="4" customFormat="1" x14ac:dyDescent="0.25">
      <c r="A303" s="94"/>
    </row>
    <row r="304" spans="1:68" s="14" customFormat="1" x14ac:dyDescent="0.25">
      <c r="A304" s="4"/>
      <c r="C304" s="60"/>
      <c r="D304" s="60"/>
      <c r="E304" s="456"/>
      <c r="F304" s="456"/>
      <c r="G304" s="60"/>
      <c r="H304" s="456"/>
      <c r="I304" s="456"/>
      <c r="J304" s="456"/>
      <c r="K304" s="60"/>
      <c r="L304" s="456"/>
      <c r="M304" s="456"/>
      <c r="N304" s="60"/>
      <c r="O304" s="60"/>
      <c r="P304" s="60"/>
      <c r="Q304" s="60"/>
      <c r="R304" s="456"/>
      <c r="S304" s="456"/>
      <c r="T304" s="60"/>
      <c r="U304" s="60"/>
      <c r="V304" s="60"/>
      <c r="W304" s="60"/>
      <c r="X304" s="456"/>
      <c r="Y304" s="456"/>
      <c r="Z304" s="60"/>
      <c r="AA304" s="60"/>
      <c r="AB304" s="60"/>
      <c r="AC304" s="60"/>
      <c r="AD304" s="456"/>
      <c r="AE304" s="456"/>
      <c r="AF304" s="60"/>
      <c r="AG304" s="60"/>
      <c r="AH304" s="60"/>
      <c r="AI304" s="60"/>
      <c r="AJ304" s="60"/>
      <c r="AK304" s="60"/>
      <c r="AL304" s="60"/>
      <c r="AM304" s="60"/>
      <c r="AN304" s="60"/>
      <c r="AO304" s="60"/>
      <c r="AP304" s="60"/>
      <c r="AQ304" s="60"/>
      <c r="AR304" s="60"/>
      <c r="AS304" s="60"/>
      <c r="AT304" s="60"/>
      <c r="AU304" s="60"/>
      <c r="AV304" s="60"/>
      <c r="AW304" s="60"/>
      <c r="AX304" s="60"/>
      <c r="AY304" s="60"/>
      <c r="AZ304" s="60"/>
      <c r="BA304" s="60"/>
      <c r="BB304" s="60"/>
      <c r="BC304" s="60"/>
      <c r="BD304" s="60"/>
      <c r="BE304" s="60"/>
      <c r="BF304" s="60"/>
      <c r="BG304" s="60"/>
      <c r="BH304" s="60"/>
      <c r="BI304" s="60"/>
      <c r="BJ304" s="60"/>
      <c r="BK304" s="60"/>
      <c r="BL304" s="60"/>
      <c r="BM304" s="60"/>
      <c r="BN304" s="60"/>
      <c r="BO304" s="60"/>
      <c r="BP304" s="60"/>
    </row>
    <row r="305" spans="1:68" s="4" customFormat="1" x14ac:dyDescent="0.25">
      <c r="A305" s="94"/>
    </row>
    <row r="306" spans="1:68" s="14" customFormat="1" x14ac:dyDescent="0.25">
      <c r="A306" s="4"/>
      <c r="C306" s="60"/>
      <c r="D306" s="60"/>
      <c r="E306" s="456"/>
      <c r="F306" s="456"/>
      <c r="G306" s="60"/>
      <c r="H306" s="456"/>
      <c r="I306" s="456"/>
      <c r="J306" s="456"/>
      <c r="K306" s="60"/>
      <c r="L306" s="456"/>
      <c r="M306" s="456"/>
      <c r="N306" s="60"/>
      <c r="O306" s="60"/>
      <c r="P306" s="60"/>
      <c r="Q306" s="60"/>
      <c r="R306" s="456"/>
      <c r="S306" s="456"/>
      <c r="T306" s="60"/>
      <c r="U306" s="60"/>
      <c r="V306" s="60"/>
      <c r="W306" s="60"/>
      <c r="X306" s="456"/>
      <c r="Y306" s="456"/>
      <c r="Z306" s="60"/>
      <c r="AA306" s="60"/>
      <c r="AB306" s="60"/>
      <c r="AC306" s="60"/>
      <c r="AD306" s="456"/>
      <c r="AE306" s="456"/>
      <c r="AF306" s="60"/>
      <c r="AG306" s="60"/>
      <c r="AH306" s="60"/>
      <c r="AI306" s="60"/>
      <c r="AJ306" s="60"/>
      <c r="AK306" s="60"/>
      <c r="AL306" s="60"/>
      <c r="AM306" s="60"/>
      <c r="AN306" s="60"/>
      <c r="AO306" s="60"/>
      <c r="AP306" s="60"/>
      <c r="AQ306" s="60"/>
      <c r="AR306" s="60"/>
      <c r="AS306" s="60"/>
      <c r="AT306" s="60"/>
      <c r="AU306" s="60"/>
      <c r="AV306" s="60"/>
      <c r="AW306" s="60"/>
      <c r="AX306" s="60"/>
      <c r="AY306" s="60"/>
      <c r="AZ306" s="60"/>
      <c r="BA306" s="60"/>
      <c r="BB306" s="60"/>
      <c r="BC306" s="60"/>
      <c r="BD306" s="60"/>
      <c r="BE306" s="60"/>
      <c r="BF306" s="60"/>
      <c r="BG306" s="60"/>
      <c r="BH306" s="60"/>
      <c r="BI306" s="60"/>
      <c r="BJ306" s="60"/>
      <c r="BK306" s="60"/>
      <c r="BL306" s="60"/>
      <c r="BM306" s="60"/>
      <c r="BN306" s="60"/>
      <c r="BO306" s="60"/>
      <c r="BP306" s="60"/>
    </row>
    <row r="307" spans="1:68" s="4" customFormat="1" x14ac:dyDescent="0.25">
      <c r="A307" s="94"/>
    </row>
    <row r="308" spans="1:68" s="14" customFormat="1" x14ac:dyDescent="0.25">
      <c r="A308" s="4"/>
      <c r="C308" s="60"/>
      <c r="D308" s="60"/>
      <c r="E308" s="456"/>
      <c r="F308" s="456"/>
      <c r="G308" s="60"/>
      <c r="H308" s="456"/>
      <c r="I308" s="456"/>
      <c r="J308" s="456"/>
      <c r="K308" s="60"/>
      <c r="L308" s="456"/>
      <c r="M308" s="456"/>
      <c r="N308" s="60"/>
      <c r="O308" s="60"/>
      <c r="P308" s="60"/>
      <c r="Q308" s="60"/>
      <c r="R308" s="456"/>
      <c r="S308" s="456"/>
      <c r="T308" s="60"/>
      <c r="U308" s="60"/>
      <c r="V308" s="60"/>
      <c r="W308" s="60"/>
      <c r="X308" s="456"/>
      <c r="Y308" s="456"/>
      <c r="Z308" s="60"/>
      <c r="AA308" s="60"/>
      <c r="AB308" s="60"/>
      <c r="AC308" s="60"/>
      <c r="AD308" s="456"/>
      <c r="AE308" s="456"/>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row>
    <row r="309" spans="1:68" s="4" customFormat="1" x14ac:dyDescent="0.25">
      <c r="A309" s="94"/>
    </row>
    <row r="310" spans="1:68" s="14" customFormat="1" x14ac:dyDescent="0.25">
      <c r="A310" s="4"/>
      <c r="C310" s="60"/>
      <c r="D310" s="60"/>
      <c r="E310" s="456"/>
      <c r="F310" s="456"/>
      <c r="G310" s="60"/>
      <c r="H310" s="456"/>
      <c r="I310" s="456"/>
      <c r="J310" s="456"/>
      <c r="K310" s="60"/>
      <c r="L310" s="456"/>
      <c r="M310" s="456"/>
      <c r="N310" s="60"/>
      <c r="O310" s="60"/>
      <c r="P310" s="60"/>
      <c r="Q310" s="60"/>
      <c r="R310" s="456"/>
      <c r="S310" s="456"/>
      <c r="T310" s="60"/>
      <c r="U310" s="60"/>
      <c r="V310" s="60"/>
      <c r="W310" s="60"/>
      <c r="X310" s="456"/>
      <c r="Y310" s="456"/>
      <c r="Z310" s="60"/>
      <c r="AA310" s="60"/>
      <c r="AB310" s="60"/>
      <c r="AC310" s="60"/>
      <c r="AD310" s="456"/>
      <c r="AE310" s="456"/>
      <c r="AF310" s="60"/>
      <c r="AG310" s="60"/>
      <c r="AH310" s="60"/>
      <c r="AI310" s="60"/>
      <c r="AJ310" s="60"/>
      <c r="AK310" s="60"/>
      <c r="AL310" s="60"/>
      <c r="AM310" s="60"/>
      <c r="AN310" s="60"/>
      <c r="AO310" s="60"/>
      <c r="AP310" s="60"/>
      <c r="AQ310" s="60"/>
      <c r="AR310" s="60"/>
      <c r="AS310" s="60"/>
      <c r="AT310" s="60"/>
      <c r="AU310" s="60"/>
      <c r="AV310" s="60"/>
      <c r="AW310" s="60"/>
      <c r="AX310" s="60"/>
      <c r="AY310" s="60"/>
      <c r="AZ310" s="60"/>
      <c r="BA310" s="60"/>
      <c r="BB310" s="60"/>
      <c r="BC310" s="60"/>
      <c r="BD310" s="60"/>
      <c r="BE310" s="60"/>
      <c r="BF310" s="60"/>
      <c r="BG310" s="60"/>
      <c r="BH310" s="60"/>
      <c r="BI310" s="60"/>
      <c r="BJ310" s="60"/>
      <c r="BK310" s="60"/>
      <c r="BL310" s="60"/>
      <c r="BM310" s="60"/>
      <c r="BN310" s="60"/>
      <c r="BO310" s="60"/>
      <c r="BP310" s="60"/>
    </row>
    <row r="311" spans="1:68" s="4" customFormat="1" x14ac:dyDescent="0.25">
      <c r="A311" s="94"/>
    </row>
    <row r="312" spans="1:68" s="14" customFormat="1" x14ac:dyDescent="0.25">
      <c r="A312" s="4"/>
      <c r="C312" s="60"/>
      <c r="D312" s="60"/>
      <c r="E312" s="456"/>
      <c r="F312" s="456"/>
      <c r="G312" s="60"/>
      <c r="H312" s="456"/>
      <c r="I312" s="456"/>
      <c r="J312" s="456"/>
      <c r="K312" s="60"/>
      <c r="L312" s="456"/>
      <c r="M312" s="456"/>
      <c r="N312" s="60"/>
      <c r="O312" s="60"/>
      <c r="P312" s="60"/>
      <c r="Q312" s="60"/>
      <c r="R312" s="456"/>
      <c r="S312" s="456"/>
      <c r="T312" s="60"/>
      <c r="U312" s="60"/>
      <c r="V312" s="60"/>
      <c r="W312" s="60"/>
      <c r="X312" s="456"/>
      <c r="Y312" s="456"/>
      <c r="Z312" s="60"/>
      <c r="AA312" s="60"/>
      <c r="AB312" s="60"/>
      <c r="AC312" s="60"/>
      <c r="AD312" s="456"/>
      <c r="AE312" s="456"/>
      <c r="AF312" s="60"/>
      <c r="AG312" s="60"/>
      <c r="AH312" s="60"/>
      <c r="AI312" s="60"/>
      <c r="AJ312" s="60"/>
      <c r="AK312" s="60"/>
      <c r="AL312" s="60"/>
      <c r="AM312" s="60"/>
      <c r="AN312" s="60"/>
      <c r="AO312" s="60"/>
      <c r="AP312" s="60"/>
      <c r="AQ312" s="60"/>
      <c r="AR312" s="60"/>
      <c r="AS312" s="60"/>
      <c r="AT312" s="60"/>
      <c r="AU312" s="60"/>
      <c r="AV312" s="60"/>
      <c r="AW312" s="60"/>
      <c r="AX312" s="60"/>
      <c r="AY312" s="60"/>
      <c r="AZ312" s="60"/>
      <c r="BA312" s="60"/>
      <c r="BB312" s="60"/>
      <c r="BC312" s="60"/>
      <c r="BD312" s="60"/>
      <c r="BE312" s="60"/>
      <c r="BF312" s="60"/>
      <c r="BG312" s="60"/>
      <c r="BH312" s="60"/>
      <c r="BI312" s="60"/>
      <c r="BJ312" s="60"/>
      <c r="BK312" s="60"/>
      <c r="BL312" s="60"/>
      <c r="BM312" s="60"/>
      <c r="BN312" s="60"/>
      <c r="BO312" s="60"/>
      <c r="BP312" s="60"/>
    </row>
    <row r="313" spans="1:68" s="4" customFormat="1" x14ac:dyDescent="0.25">
      <c r="A313" s="94"/>
    </row>
    <row r="314" spans="1:68" s="14" customFormat="1" x14ac:dyDescent="0.25">
      <c r="A314" s="4"/>
      <c r="C314" s="60"/>
      <c r="D314" s="60"/>
      <c r="E314" s="456"/>
      <c r="F314" s="456"/>
      <c r="G314" s="60"/>
      <c r="H314" s="456"/>
      <c r="I314" s="456"/>
      <c r="J314" s="456"/>
      <c r="K314" s="60"/>
      <c r="L314" s="456"/>
      <c r="M314" s="456"/>
      <c r="N314" s="60"/>
      <c r="O314" s="60"/>
      <c r="P314" s="60"/>
      <c r="Q314" s="60"/>
      <c r="R314" s="456"/>
      <c r="S314" s="456"/>
      <c r="T314" s="60"/>
      <c r="U314" s="60"/>
      <c r="V314" s="60"/>
      <c r="W314" s="60"/>
      <c r="X314" s="456"/>
      <c r="Y314" s="456"/>
      <c r="Z314" s="60"/>
      <c r="AA314" s="60"/>
      <c r="AB314" s="60"/>
      <c r="AC314" s="60"/>
      <c r="AD314" s="456"/>
      <c r="AE314" s="456"/>
      <c r="AF314" s="60"/>
      <c r="AG314" s="60"/>
      <c r="AH314" s="60"/>
      <c r="AI314" s="60"/>
      <c r="AJ314" s="60"/>
      <c r="AK314" s="60"/>
      <c r="AL314" s="60"/>
      <c r="AM314" s="60"/>
      <c r="AN314" s="60"/>
      <c r="AO314" s="60"/>
      <c r="AP314" s="60"/>
      <c r="AQ314" s="60"/>
      <c r="AR314" s="60"/>
      <c r="AS314" s="60"/>
      <c r="AT314" s="60"/>
      <c r="AU314" s="60"/>
      <c r="AV314" s="60"/>
      <c r="AW314" s="60"/>
      <c r="AX314" s="60"/>
      <c r="AY314" s="60"/>
      <c r="AZ314" s="60"/>
      <c r="BA314" s="60"/>
      <c r="BB314" s="60"/>
      <c r="BC314" s="60"/>
      <c r="BD314" s="60"/>
      <c r="BE314" s="60"/>
      <c r="BF314" s="60"/>
      <c r="BG314" s="60"/>
      <c r="BH314" s="60"/>
      <c r="BI314" s="60"/>
      <c r="BJ314" s="60"/>
      <c r="BK314" s="60"/>
      <c r="BL314" s="60"/>
      <c r="BM314" s="60"/>
      <c r="BN314" s="60"/>
      <c r="BO314" s="60"/>
      <c r="BP314" s="60"/>
    </row>
    <row r="315" spans="1:68" s="4" customFormat="1" x14ac:dyDescent="0.25">
      <c r="A315" s="94"/>
    </row>
    <row r="316" spans="1:68" s="14" customFormat="1" x14ac:dyDescent="0.25">
      <c r="A316" s="4"/>
      <c r="C316" s="60"/>
      <c r="D316" s="60"/>
      <c r="E316" s="456"/>
      <c r="F316" s="456"/>
      <c r="G316" s="60"/>
      <c r="H316" s="456"/>
      <c r="I316" s="456"/>
      <c r="J316" s="456"/>
      <c r="K316" s="60"/>
      <c r="L316" s="456"/>
      <c r="M316" s="456"/>
      <c r="N316" s="60"/>
      <c r="O316" s="60"/>
      <c r="P316" s="60"/>
      <c r="Q316" s="60"/>
      <c r="R316" s="456"/>
      <c r="S316" s="456"/>
      <c r="T316" s="60"/>
      <c r="U316" s="60"/>
      <c r="V316" s="60"/>
      <c r="W316" s="60"/>
      <c r="X316" s="456"/>
      <c r="Y316" s="456"/>
      <c r="Z316" s="60"/>
      <c r="AA316" s="60"/>
      <c r="AB316" s="60"/>
      <c r="AC316" s="60"/>
      <c r="AD316" s="456"/>
      <c r="AE316" s="456"/>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row>
    <row r="317" spans="1:68" s="4" customFormat="1" x14ac:dyDescent="0.25">
      <c r="A317" s="94"/>
    </row>
    <row r="318" spans="1:68" s="14" customFormat="1" x14ac:dyDescent="0.25">
      <c r="A318" s="4"/>
      <c r="C318" s="60"/>
      <c r="D318" s="60"/>
      <c r="E318" s="456"/>
      <c r="F318" s="456"/>
      <c r="G318" s="60"/>
      <c r="H318" s="456"/>
      <c r="I318" s="456"/>
      <c r="J318" s="456"/>
      <c r="K318" s="60"/>
      <c r="L318" s="456"/>
      <c r="M318" s="456"/>
      <c r="N318" s="60"/>
      <c r="O318" s="60"/>
      <c r="P318" s="60"/>
      <c r="Q318" s="60"/>
      <c r="R318" s="456"/>
      <c r="S318" s="456"/>
      <c r="T318" s="60"/>
      <c r="U318" s="60"/>
      <c r="V318" s="60"/>
      <c r="W318" s="60"/>
      <c r="X318" s="456"/>
      <c r="Y318" s="456"/>
      <c r="Z318" s="60"/>
      <c r="AA318" s="60"/>
      <c r="AB318" s="60"/>
      <c r="AC318" s="60"/>
      <c r="AD318" s="456"/>
      <c r="AE318" s="456"/>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row>
    <row r="319" spans="1:68" s="4" customFormat="1" x14ac:dyDescent="0.25">
      <c r="A319" s="94"/>
    </row>
    <row r="320" spans="1:68" s="14" customFormat="1" x14ac:dyDescent="0.25">
      <c r="A320" s="4"/>
      <c r="C320" s="60"/>
      <c r="D320" s="60"/>
      <c r="E320" s="456"/>
      <c r="F320" s="456"/>
      <c r="G320" s="60"/>
      <c r="H320" s="456"/>
      <c r="I320" s="456"/>
      <c r="J320" s="456"/>
      <c r="K320" s="60"/>
      <c r="L320" s="456"/>
      <c r="M320" s="456"/>
      <c r="N320" s="60"/>
      <c r="O320" s="60"/>
      <c r="P320" s="60"/>
      <c r="Q320" s="60"/>
      <c r="R320" s="456"/>
      <c r="S320" s="456"/>
      <c r="T320" s="60"/>
      <c r="U320" s="60"/>
      <c r="V320" s="60"/>
      <c r="W320" s="60"/>
      <c r="X320" s="456"/>
      <c r="Y320" s="456"/>
      <c r="Z320" s="60"/>
      <c r="AA320" s="60"/>
      <c r="AB320" s="60"/>
      <c r="AC320" s="60"/>
      <c r="AD320" s="456"/>
      <c r="AE320" s="456"/>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row>
    <row r="321" spans="1:85" s="4" customFormat="1" x14ac:dyDescent="0.25">
      <c r="A321" s="94"/>
    </row>
    <row r="322" spans="1:85" s="14" customFormat="1" x14ac:dyDescent="0.25">
      <c r="A322" s="4"/>
      <c r="C322" s="60"/>
      <c r="D322" s="60"/>
      <c r="E322" s="456"/>
      <c r="F322" s="456"/>
      <c r="G322" s="60"/>
      <c r="H322" s="456"/>
      <c r="I322" s="456"/>
      <c r="J322" s="456"/>
      <c r="K322" s="60"/>
      <c r="L322" s="456"/>
      <c r="M322" s="456"/>
      <c r="N322" s="60"/>
      <c r="O322" s="60"/>
      <c r="P322" s="60"/>
      <c r="Q322" s="60"/>
      <c r="R322" s="456"/>
      <c r="S322" s="456"/>
      <c r="T322" s="60"/>
      <c r="U322" s="60"/>
      <c r="V322" s="60"/>
      <c r="W322" s="60"/>
      <c r="X322" s="456"/>
      <c r="Y322" s="456"/>
      <c r="Z322" s="60"/>
      <c r="AA322" s="60"/>
      <c r="AB322" s="60"/>
      <c r="AC322" s="60"/>
      <c r="AD322" s="456"/>
      <c r="AE322" s="456"/>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row>
    <row r="323" spans="1:85" s="4" customFormat="1" x14ac:dyDescent="0.25">
      <c r="A323" s="94"/>
    </row>
    <row r="324" spans="1:85" s="14" customFormat="1" x14ac:dyDescent="0.25">
      <c r="A324" s="4"/>
      <c r="C324" s="60"/>
      <c r="D324" s="60"/>
      <c r="E324" s="456"/>
      <c r="F324" s="456"/>
      <c r="G324" s="60"/>
      <c r="H324" s="456"/>
      <c r="I324" s="456"/>
      <c r="J324" s="456"/>
      <c r="K324" s="60"/>
      <c r="L324" s="456"/>
      <c r="M324" s="456"/>
      <c r="N324" s="60"/>
      <c r="O324" s="60"/>
      <c r="P324" s="60"/>
      <c r="Q324" s="60"/>
      <c r="R324" s="456"/>
      <c r="S324" s="456"/>
      <c r="T324" s="60"/>
      <c r="U324" s="60"/>
      <c r="V324" s="60"/>
      <c r="W324" s="60"/>
      <c r="X324" s="456"/>
      <c r="Y324" s="456"/>
      <c r="Z324" s="60"/>
      <c r="AA324" s="60"/>
      <c r="AB324" s="60"/>
      <c r="AC324" s="60"/>
      <c r="AD324" s="456"/>
      <c r="AE324" s="456"/>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row>
    <row r="325" spans="1:85" s="4" customFormat="1" x14ac:dyDescent="0.25">
      <c r="A325" s="94"/>
    </row>
    <row r="326" spans="1:85" s="14" customFormat="1" x14ac:dyDescent="0.25">
      <c r="A326" s="4"/>
      <c r="C326" s="60"/>
      <c r="D326" s="60"/>
      <c r="E326" s="456"/>
      <c r="F326" s="456"/>
      <c r="G326" s="60"/>
      <c r="H326" s="456"/>
      <c r="I326" s="456"/>
      <c r="J326" s="456"/>
      <c r="K326" s="60"/>
      <c r="L326" s="456"/>
      <c r="M326" s="456"/>
      <c r="N326" s="60"/>
      <c r="O326" s="60"/>
      <c r="P326" s="60"/>
      <c r="Q326" s="60"/>
      <c r="R326" s="456"/>
      <c r="S326" s="456"/>
      <c r="T326" s="60"/>
      <c r="U326" s="60"/>
      <c r="V326" s="60"/>
      <c r="W326" s="60"/>
      <c r="X326" s="456"/>
      <c r="Y326" s="456"/>
      <c r="Z326" s="60"/>
      <c r="AA326" s="60"/>
      <c r="AB326" s="60"/>
      <c r="AC326" s="60"/>
      <c r="AD326" s="456"/>
      <c r="AE326" s="456"/>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row>
    <row r="327" spans="1:85" s="4" customFormat="1" x14ac:dyDescent="0.25">
      <c r="A327" s="94"/>
    </row>
    <row r="328" spans="1:85" s="14" customFormat="1" x14ac:dyDescent="0.25">
      <c r="A328" s="4"/>
      <c r="C328" s="60"/>
      <c r="D328" s="60"/>
      <c r="E328" s="456"/>
      <c r="F328" s="456"/>
      <c r="G328" s="60"/>
      <c r="H328" s="456"/>
      <c r="I328" s="456"/>
      <c r="J328" s="456"/>
      <c r="K328" s="60"/>
      <c r="L328" s="456"/>
      <c r="M328" s="456"/>
      <c r="N328" s="60"/>
      <c r="O328" s="60"/>
      <c r="P328" s="60"/>
      <c r="Q328" s="60"/>
      <c r="R328" s="456"/>
      <c r="S328" s="456"/>
      <c r="T328" s="60"/>
      <c r="U328" s="60"/>
      <c r="V328" s="60"/>
      <c r="W328" s="60"/>
      <c r="X328" s="456"/>
      <c r="Y328" s="456"/>
      <c r="Z328" s="60"/>
      <c r="AA328" s="60"/>
      <c r="AB328" s="60"/>
      <c r="AC328" s="60"/>
      <c r="AD328" s="456"/>
      <c r="AE328" s="456"/>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row>
    <row r="329" spans="1:85" s="4" customFormat="1" x14ac:dyDescent="0.25">
      <c r="A329" s="94"/>
    </row>
    <row r="330" spans="1:85" s="788" customFormat="1" x14ac:dyDescent="0.25">
      <c r="BZ330" s="803"/>
      <c r="CA330" s="803"/>
      <c r="CF330" s="803"/>
      <c r="CG330" s="803"/>
    </row>
    <row r="331" spans="1:85" s="788" customFormat="1" x14ac:dyDescent="0.25">
      <c r="BZ331" s="803"/>
      <c r="CA331" s="803"/>
      <c r="CF331" s="803"/>
      <c r="CG331" s="803"/>
    </row>
    <row r="332" spans="1:85" s="788" customFormat="1" x14ac:dyDescent="0.25">
      <c r="BZ332" s="803"/>
      <c r="CA332" s="803"/>
      <c r="CF332" s="803"/>
      <c r="CG332" s="803"/>
    </row>
    <row r="333" spans="1:85" s="788" customFormat="1" x14ac:dyDescent="0.25">
      <c r="BZ333" s="803"/>
      <c r="CA333" s="803"/>
      <c r="CF333" s="803"/>
      <c r="CG333" s="803"/>
    </row>
    <row r="334" spans="1:85" s="788" customFormat="1" x14ac:dyDescent="0.25">
      <c r="BZ334" s="803"/>
      <c r="CA334" s="803"/>
      <c r="CF334" s="803"/>
      <c r="CG334" s="803"/>
    </row>
    <row r="335" spans="1:85" s="788" customFormat="1" x14ac:dyDescent="0.25">
      <c r="BZ335" s="803"/>
      <c r="CA335" s="803"/>
      <c r="CF335" s="803"/>
      <c r="CG335" s="803"/>
    </row>
    <row r="336" spans="1:85" s="788" customFormat="1" x14ac:dyDescent="0.25">
      <c r="BZ336" s="803"/>
      <c r="CA336" s="803"/>
      <c r="CF336" s="803"/>
      <c r="CG336" s="803"/>
    </row>
    <row r="337" spans="78:85" s="788" customFormat="1" x14ac:dyDescent="0.25">
      <c r="BZ337" s="803"/>
      <c r="CA337" s="803"/>
      <c r="CF337" s="803"/>
      <c r="CG337" s="803"/>
    </row>
    <row r="338" spans="78:85" s="788" customFormat="1" x14ac:dyDescent="0.25">
      <c r="BZ338" s="803"/>
      <c r="CA338" s="803"/>
      <c r="CF338" s="803"/>
      <c r="CG338" s="803"/>
    </row>
    <row r="339" spans="78:85" s="788" customFormat="1" x14ac:dyDescent="0.25">
      <c r="BZ339" s="803"/>
      <c r="CA339" s="803"/>
      <c r="CF339" s="803"/>
      <c r="CG339" s="803"/>
    </row>
    <row r="340" spans="78:85" s="788" customFormat="1" x14ac:dyDescent="0.25">
      <c r="BZ340" s="803"/>
      <c r="CA340" s="803"/>
      <c r="CF340" s="803"/>
      <c r="CG340" s="803"/>
    </row>
    <row r="341" spans="78:85" s="788" customFormat="1" x14ac:dyDescent="0.25">
      <c r="BZ341" s="803"/>
      <c r="CA341" s="803"/>
      <c r="CF341" s="803"/>
      <c r="CG341" s="803"/>
    </row>
    <row r="342" spans="78:85" s="788" customFormat="1" x14ac:dyDescent="0.25">
      <c r="BZ342" s="803"/>
      <c r="CA342" s="803"/>
      <c r="CF342" s="803"/>
      <c r="CG342" s="803"/>
    </row>
    <row r="343" spans="78:85" s="788" customFormat="1" x14ac:dyDescent="0.25">
      <c r="BZ343" s="803"/>
      <c r="CA343" s="803"/>
      <c r="CF343" s="803"/>
      <c r="CG343" s="803"/>
    </row>
    <row r="344" spans="78:85" s="788" customFormat="1" x14ac:dyDescent="0.25">
      <c r="BZ344" s="803"/>
      <c r="CA344" s="803"/>
      <c r="CF344" s="803"/>
      <c r="CG344" s="803"/>
    </row>
    <row r="345" spans="78:85" s="788" customFormat="1" x14ac:dyDescent="0.25">
      <c r="BZ345" s="803"/>
      <c r="CA345" s="803"/>
      <c r="CF345" s="803"/>
      <c r="CG345" s="803"/>
    </row>
    <row r="346" spans="78:85" s="788" customFormat="1" x14ac:dyDescent="0.25">
      <c r="BZ346" s="803"/>
      <c r="CA346" s="803"/>
      <c r="CF346" s="803"/>
      <c r="CG346" s="803"/>
    </row>
    <row r="347" spans="78:85" s="788" customFormat="1" x14ac:dyDescent="0.25">
      <c r="BZ347" s="803"/>
      <c r="CA347" s="803"/>
      <c r="CF347" s="803"/>
      <c r="CG347" s="803"/>
    </row>
    <row r="348" spans="78:85" s="788" customFormat="1" x14ac:dyDescent="0.25">
      <c r="BZ348" s="803"/>
      <c r="CA348" s="803"/>
      <c r="CF348" s="803"/>
      <c r="CG348" s="803"/>
    </row>
    <row r="349" spans="78:85" s="788" customFormat="1" x14ac:dyDescent="0.25">
      <c r="BZ349" s="803"/>
      <c r="CA349" s="803"/>
      <c r="CF349" s="803"/>
      <c r="CG349" s="803"/>
    </row>
    <row r="350" spans="78:85" s="788" customFormat="1" x14ac:dyDescent="0.25">
      <c r="BZ350" s="803"/>
      <c r="CA350" s="803"/>
      <c r="CF350" s="803"/>
      <c r="CG350" s="803"/>
    </row>
    <row r="351" spans="78:85" s="788" customFormat="1" x14ac:dyDescent="0.25">
      <c r="BZ351" s="803"/>
      <c r="CA351" s="803"/>
      <c r="CF351" s="803"/>
      <c r="CG351" s="803"/>
    </row>
    <row r="352" spans="78:85" s="788" customFormat="1" x14ac:dyDescent="0.25">
      <c r="BZ352" s="803"/>
      <c r="CA352" s="803"/>
      <c r="CF352" s="803"/>
      <c r="CG352" s="803"/>
    </row>
    <row r="353" spans="78:85" s="788" customFormat="1" x14ac:dyDescent="0.25">
      <c r="BZ353" s="803"/>
      <c r="CA353" s="803"/>
      <c r="CF353" s="803"/>
      <c r="CG353" s="803"/>
    </row>
    <row r="354" spans="78:85" s="788" customFormat="1" x14ac:dyDescent="0.25">
      <c r="BZ354" s="803"/>
      <c r="CA354" s="803"/>
      <c r="CF354" s="803"/>
      <c r="CG354" s="803"/>
    </row>
    <row r="355" spans="78:85" s="788" customFormat="1" x14ac:dyDescent="0.25">
      <c r="BZ355" s="803"/>
      <c r="CA355" s="803"/>
      <c r="CF355" s="803"/>
      <c r="CG355" s="803"/>
    </row>
    <row r="356" spans="78:85" s="788" customFormat="1" x14ac:dyDescent="0.25">
      <c r="BZ356" s="803"/>
      <c r="CA356" s="803"/>
      <c r="CF356" s="803"/>
      <c r="CG356" s="803"/>
    </row>
    <row r="357" spans="78:85" s="788" customFormat="1" x14ac:dyDescent="0.25">
      <c r="BZ357" s="803"/>
      <c r="CA357" s="803"/>
      <c r="CF357" s="803"/>
      <c r="CG357" s="803"/>
    </row>
    <row r="358" spans="78:85" s="788" customFormat="1" x14ac:dyDescent="0.25">
      <c r="BZ358" s="803"/>
      <c r="CA358" s="803"/>
      <c r="CF358" s="803"/>
      <c r="CG358" s="803"/>
    </row>
    <row r="359" spans="78:85" s="788" customFormat="1" x14ac:dyDescent="0.25">
      <c r="BZ359" s="803"/>
      <c r="CA359" s="803"/>
      <c r="CF359" s="803"/>
      <c r="CG359" s="803"/>
    </row>
    <row r="360" spans="78:85" s="788" customFormat="1" x14ac:dyDescent="0.25">
      <c r="BZ360" s="803"/>
      <c r="CA360" s="803"/>
      <c r="CF360" s="803"/>
      <c r="CG360" s="803"/>
    </row>
    <row r="361" spans="78:85" s="788" customFormat="1" x14ac:dyDescent="0.25">
      <c r="BZ361" s="803"/>
      <c r="CA361" s="803"/>
      <c r="CF361" s="803"/>
      <c r="CG361" s="803"/>
    </row>
    <row r="362" spans="78:85" s="788" customFormat="1" x14ac:dyDescent="0.25">
      <c r="BZ362" s="803"/>
      <c r="CA362" s="803"/>
      <c r="CF362" s="803"/>
      <c r="CG362" s="803"/>
    </row>
    <row r="363" spans="78:85" s="788" customFormat="1" x14ac:dyDescent="0.25">
      <c r="BZ363" s="803"/>
      <c r="CA363" s="803"/>
      <c r="CF363" s="803"/>
      <c r="CG363" s="803"/>
    </row>
    <row r="364" spans="78:85" s="788" customFormat="1" x14ac:dyDescent="0.25">
      <c r="BZ364" s="803"/>
      <c r="CA364" s="803"/>
      <c r="CF364" s="803"/>
      <c r="CG364" s="803"/>
    </row>
    <row r="365" spans="78:85" s="788" customFormat="1" x14ac:dyDescent="0.25">
      <c r="BZ365" s="803"/>
      <c r="CA365" s="803"/>
      <c r="CF365" s="803"/>
      <c r="CG365" s="803"/>
    </row>
  </sheetData>
  <mergeCells count="15">
    <mergeCell ref="CL14:CP14"/>
    <mergeCell ref="BN14:BR14"/>
    <mergeCell ref="BT14:BX14"/>
    <mergeCell ref="BZ14:CD14"/>
    <mergeCell ref="CF14:CJ14"/>
    <mergeCell ref="AP14:AT14"/>
    <mergeCell ref="AV14:AZ14"/>
    <mergeCell ref="BB14:BF14"/>
    <mergeCell ref="BH14:BL14"/>
    <mergeCell ref="AJ14:AN14"/>
    <mergeCell ref="L14:P14"/>
    <mergeCell ref="R14:V14"/>
    <mergeCell ref="X14:AB14"/>
    <mergeCell ref="AD14:AH14"/>
    <mergeCell ref="H14:J14"/>
  </mergeCells>
  <pageMargins left="0.7" right="0.7" top="0.75" bottom="0.75" header="0.3" footer="0.3"/>
  <pageSetup scale="28" orientation="portrait" r:id="rId1"/>
  <headerFooter alignWithMargins="0"/>
  <customProperties>
    <customPr name="SheetOption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D73"/>
  <sheetViews>
    <sheetView showGridLines="0" topLeftCell="B1" zoomScaleNormal="100" workbookViewId="0">
      <selection activeCell="B14" sqref="B14"/>
    </sheetView>
  </sheetViews>
  <sheetFormatPr defaultColWidth="9.140625" defaultRowHeight="15" outlineLevelRow="1" outlineLevelCol="1" x14ac:dyDescent="0.25"/>
  <cols>
    <col min="1" max="1" width="0" style="4" hidden="1" customWidth="1" outlineLevel="1"/>
    <col min="2" max="2" width="42.42578125" style="4" bestFit="1" customWidth="1" collapsed="1"/>
    <col min="3" max="3" width="9" style="4" customWidth="1"/>
    <col min="4" max="4" width="4.28515625" style="4" customWidth="1"/>
    <col min="5" max="6" width="9" style="4" customWidth="1"/>
    <col min="7" max="7" width="4.28515625" style="4" customWidth="1"/>
    <col min="8" max="10" width="9" style="4" customWidth="1"/>
    <col min="11" max="11" width="4.28515625" style="4" customWidth="1"/>
    <col min="12" max="16" width="9" style="4" customWidth="1"/>
    <col min="17" max="17" width="4.28515625" style="4" customWidth="1"/>
    <col min="18" max="18" width="9.28515625" style="4" bestFit="1" customWidth="1"/>
    <col min="19" max="19" width="9" style="4" bestFit="1" customWidth="1"/>
    <col min="20" max="20" width="9" style="4" customWidth="1"/>
    <col min="21" max="21" width="9.5703125" style="4" customWidth="1"/>
    <col min="22" max="22" width="8.85546875" style="4" customWidth="1"/>
    <col min="23" max="23" width="1.5703125" style="4" customWidth="1"/>
    <col min="24" max="24" width="9.28515625" style="4" bestFit="1" customWidth="1"/>
    <col min="25" max="26" width="9" style="4" bestFit="1" customWidth="1"/>
    <col min="27" max="27" width="9.5703125" style="4" bestFit="1" customWidth="1"/>
    <col min="28" max="28" width="8.85546875" style="4" bestFit="1" customWidth="1"/>
    <col min="29" max="29" width="1.5703125" style="4" customWidth="1"/>
    <col min="30" max="33" width="10.7109375" style="4" customWidth="1"/>
    <col min="34" max="34" width="10.42578125" style="4" customWidth="1"/>
    <col min="35" max="35" width="3.28515625" style="4" customWidth="1"/>
    <col min="36" max="36" width="10.7109375" style="4" customWidth="1"/>
    <col min="37" max="40" width="11" style="4" customWidth="1"/>
    <col min="41" max="41" width="3.28515625" style="4" customWidth="1"/>
    <col min="42" max="43" width="8.7109375" style="4" customWidth="1"/>
    <col min="44" max="45" width="9.5703125" style="4" bestFit="1" customWidth="1"/>
    <col min="46" max="46" width="8.7109375" style="4" customWidth="1"/>
    <col min="47" max="47" width="3.140625" style="4" customWidth="1"/>
    <col min="48" max="49" width="9" style="4" customWidth="1"/>
    <col min="50" max="51" width="9.5703125" style="4" bestFit="1" customWidth="1"/>
    <col min="52" max="52" width="9" style="4" customWidth="1"/>
    <col min="53" max="53" width="2.7109375" style="4" customWidth="1"/>
    <col min="54" max="56" width="9" style="4" customWidth="1"/>
    <col min="57" max="57" width="9.5703125" style="4" bestFit="1" customWidth="1"/>
    <col min="58" max="58" width="9" style="4" customWidth="1"/>
    <col min="59" max="59" width="2.5703125" style="4" customWidth="1"/>
    <col min="60" max="61" width="9" style="4" customWidth="1"/>
    <col min="62" max="63" width="9.5703125" style="4" bestFit="1" customWidth="1"/>
    <col min="64" max="64" width="9" style="4" customWidth="1"/>
    <col min="65" max="65" width="2.5703125" style="4" customWidth="1"/>
    <col min="66" max="67" width="9" style="4" customWidth="1"/>
    <col min="68" max="68" width="9.5703125" style="4" customWidth="1" collapsed="1"/>
    <col min="69" max="69" width="9.7109375" style="4" customWidth="1" collapsed="1"/>
    <col min="70" max="70" width="9.7109375" style="4" customWidth="1"/>
    <col min="71" max="71" width="2" style="4" customWidth="1"/>
    <col min="72" max="72" width="9" style="4" customWidth="1"/>
    <col min="73" max="73" width="9.5703125" style="4" customWidth="1"/>
    <col min="74" max="74" width="11.5703125" style="4" customWidth="1" collapsed="1"/>
    <col min="75" max="75" width="12.28515625" style="4" customWidth="1" collapsed="1"/>
    <col min="76" max="76" width="11.5703125" style="4" customWidth="1"/>
    <col min="77" max="77" width="1.7109375" style="4" customWidth="1"/>
    <col min="78" max="79" width="9" style="66" customWidth="1"/>
    <col min="80" max="81" width="9" style="4" customWidth="1" collapsed="1"/>
    <col min="82" max="82" width="9" style="4" customWidth="1"/>
    <col min="83" max="16384" width="9.140625" style="4"/>
  </cols>
  <sheetData>
    <row r="1" spans="2:82" x14ac:dyDescent="0.25">
      <c r="B1" s="8" t="s">
        <v>80</v>
      </c>
      <c r="C1" s="78">
        <v>159.99999999999997</v>
      </c>
      <c r="D1" s="6"/>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N1" s="225"/>
      <c r="BO1" s="225"/>
      <c r="BP1" s="225"/>
      <c r="BQ1" s="225"/>
      <c r="BR1" s="225"/>
      <c r="BS1" s="1"/>
      <c r="BT1" s="225"/>
      <c r="BU1" s="1"/>
      <c r="BV1" s="1"/>
      <c r="BW1" s="1"/>
      <c r="BX1" s="1"/>
      <c r="BY1" s="1"/>
      <c r="BZ1" s="2"/>
      <c r="CA1" s="2"/>
      <c r="CB1" s="1"/>
      <c r="CC1" s="1"/>
      <c r="CD1" s="1"/>
    </row>
    <row r="2" spans="2:82" x14ac:dyDescent="0.25">
      <c r="B2" s="5" t="s">
        <v>35</v>
      </c>
      <c r="C2" s="201">
        <v>75</v>
      </c>
      <c r="D2" s="6"/>
      <c r="E2" s="391"/>
      <c r="F2"/>
      <c r="G2" s="391"/>
      <c r="H2" s="391"/>
      <c r="I2" s="391"/>
      <c r="J2" s="391"/>
      <c r="K2" s="391"/>
      <c r="L2" s="391"/>
      <c r="M2" s="391"/>
      <c r="N2" s="391"/>
      <c r="O2" s="391"/>
      <c r="P2" s="391"/>
      <c r="Q2" s="391"/>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213"/>
      <c r="AZ2" s="213"/>
      <c r="BA2" s="213"/>
      <c r="BB2" s="213"/>
      <c r="BC2" s="213"/>
      <c r="BD2" s="213"/>
      <c r="BE2" s="213"/>
      <c r="BF2" s="213"/>
      <c r="BG2" s="213"/>
      <c r="BH2" s="213"/>
      <c r="BI2" s="213"/>
      <c r="BJ2" s="213"/>
      <c r="BK2" s="213"/>
      <c r="BL2" s="213"/>
      <c r="BM2" s="213"/>
      <c r="BN2" s="213"/>
      <c r="BO2" s="213"/>
      <c r="BP2" s="213"/>
      <c r="BQ2" s="213"/>
      <c r="BR2" s="213"/>
      <c r="BS2" s="6"/>
      <c r="BT2" s="213"/>
      <c r="BU2" s="6"/>
      <c r="BV2" s="74"/>
      <c r="BW2" s="6"/>
      <c r="BX2" s="6"/>
      <c r="BY2" s="6"/>
      <c r="BZ2" s="6"/>
      <c r="CA2" s="6"/>
      <c r="CB2" s="6"/>
      <c r="CC2" s="6"/>
      <c r="CD2" s="6"/>
    </row>
    <row r="3" spans="2:82" ht="15" customHeight="1" x14ac:dyDescent="0.25">
      <c r="B3" s="5" t="s">
        <v>37</v>
      </c>
      <c r="C3" s="201">
        <v>85</v>
      </c>
      <c r="D3" s="6"/>
      <c r="E3" s="391"/>
      <c r="F3" s="391"/>
      <c r="G3" s="391"/>
      <c r="H3" s="391"/>
      <c r="I3" s="391"/>
      <c r="J3" s="391"/>
      <c r="K3" s="391"/>
      <c r="L3" s="391"/>
      <c r="M3" s="391"/>
      <c r="N3" s="391"/>
      <c r="O3" s="391"/>
      <c r="P3" s="391"/>
      <c r="Q3" s="391"/>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6"/>
      <c r="BT3" s="213"/>
      <c r="BU3" s="9"/>
      <c r="BV3" s="89"/>
      <c r="BW3" s="6"/>
      <c r="BX3" s="6"/>
      <c r="BY3" s="6"/>
      <c r="BZ3" s="6"/>
      <c r="CA3" s="6"/>
      <c r="CB3" s="6"/>
      <c r="CC3" s="6"/>
      <c r="CD3" s="6"/>
    </row>
    <row r="4" spans="2:82" s="14" customFormat="1" ht="15" customHeight="1" x14ac:dyDescent="0.25">
      <c r="B4" s="5"/>
      <c r="C4" s="201"/>
      <c r="D4" s="6"/>
      <c r="E4" s="391"/>
      <c r="F4" s="391"/>
      <c r="G4" s="391"/>
      <c r="H4" s="391"/>
      <c r="I4" s="391"/>
      <c r="J4" s="391"/>
      <c r="K4" s="391"/>
      <c r="L4" s="391"/>
      <c r="M4" s="391"/>
      <c r="N4" s="391"/>
      <c r="O4" s="391"/>
      <c r="P4" s="391"/>
      <c r="Q4" s="391"/>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c r="BS4" s="12"/>
      <c r="BT4" s="213"/>
      <c r="BU4" s="11"/>
      <c r="BV4" s="89"/>
      <c r="BW4" s="10"/>
      <c r="BX4" s="10"/>
      <c r="BY4" s="12"/>
      <c r="BZ4" s="10"/>
      <c r="CA4" s="10"/>
      <c r="CB4" s="10"/>
      <c r="CC4" s="317"/>
      <c r="CD4" s="317"/>
    </row>
    <row r="5" spans="2:82" s="14" customFormat="1" ht="15" customHeight="1" x14ac:dyDescent="0.25">
      <c r="B5" s="5" t="s">
        <v>81</v>
      </c>
      <c r="C5" s="201">
        <v>35.799999999999997</v>
      </c>
      <c r="D5" s="6"/>
      <c r="E5" s="391"/>
      <c r="F5" s="391"/>
      <c r="G5" s="391"/>
      <c r="H5" s="391"/>
      <c r="I5" s="391"/>
      <c r="J5" s="391"/>
      <c r="K5" s="391"/>
      <c r="L5" s="391"/>
      <c r="M5" s="391"/>
      <c r="N5" s="391"/>
      <c r="O5" s="391"/>
      <c r="P5" s="391"/>
      <c r="Q5" s="391"/>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3"/>
      <c r="BN5" s="213"/>
      <c r="BO5" s="213"/>
      <c r="BP5" s="213"/>
      <c r="BQ5" s="213"/>
      <c r="BR5" s="213"/>
      <c r="BS5" s="12"/>
      <c r="BT5" s="213"/>
      <c r="BU5" s="11"/>
      <c r="BV5" s="10"/>
      <c r="BW5" s="10"/>
      <c r="BX5" s="10"/>
      <c r="BY5" s="12"/>
      <c r="BZ5" s="10"/>
      <c r="CA5" s="10"/>
      <c r="CB5" s="10"/>
      <c r="CC5" s="242"/>
      <c r="CD5" s="317"/>
    </row>
    <row r="6" spans="2:82" s="14" customFormat="1" ht="15" customHeight="1" x14ac:dyDescent="0.25">
      <c r="B6" s="42" t="s">
        <v>130</v>
      </c>
      <c r="C6" s="269">
        <v>3.2</v>
      </c>
      <c r="D6" s="703"/>
      <c r="E6" s="315"/>
      <c r="F6" s="315"/>
      <c r="G6" s="315"/>
      <c r="H6" s="315"/>
      <c r="I6" s="315"/>
      <c r="J6" s="315"/>
      <c r="K6" s="315"/>
      <c r="L6" s="315"/>
      <c r="M6" s="315"/>
      <c r="N6" s="315"/>
      <c r="O6" s="315"/>
      <c r="P6" s="315"/>
      <c r="Q6" s="315"/>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12"/>
      <c r="BT6" s="213"/>
      <c r="BU6" s="11"/>
      <c r="BV6" s="10"/>
      <c r="BW6" s="10"/>
      <c r="BX6" s="10"/>
      <c r="BY6" s="12"/>
      <c r="BZ6" s="10"/>
      <c r="CA6" s="10"/>
      <c r="CB6" s="10"/>
      <c r="CC6" s="242"/>
      <c r="CD6" s="317"/>
    </row>
    <row r="7" spans="2:82" s="14" customFormat="1" ht="15" customHeight="1" x14ac:dyDescent="0.25">
      <c r="B7" s="42" t="s">
        <v>215</v>
      </c>
      <c r="C7" s="269">
        <v>-50.8</v>
      </c>
      <c r="D7" s="6"/>
      <c r="E7" s="315"/>
      <c r="F7" s="315"/>
      <c r="G7" s="315"/>
      <c r="H7" s="315"/>
      <c r="I7" s="315"/>
      <c r="J7" s="315"/>
      <c r="K7" s="315"/>
      <c r="L7" s="315"/>
      <c r="M7" s="315"/>
      <c r="N7" s="315"/>
      <c r="O7" s="315"/>
      <c r="P7" s="315"/>
      <c r="Q7" s="315"/>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213"/>
      <c r="BG7" s="213"/>
      <c r="BH7" s="213"/>
      <c r="BI7" s="213"/>
      <c r="BJ7" s="213"/>
      <c r="BK7" s="213"/>
      <c r="BL7" s="213"/>
      <c r="BM7" s="213"/>
      <c r="BN7" s="213"/>
      <c r="BO7" s="213"/>
      <c r="BP7" s="213"/>
      <c r="BQ7" s="213"/>
      <c r="BR7" s="213"/>
      <c r="BS7" s="12"/>
      <c r="BT7" s="213"/>
      <c r="BU7" s="11"/>
      <c r="BV7" s="10"/>
      <c r="BW7" s="10"/>
      <c r="BX7" s="10"/>
      <c r="BY7" s="12"/>
      <c r="BZ7" s="10"/>
      <c r="CA7" s="10"/>
      <c r="CB7" s="10"/>
      <c r="CC7" s="242"/>
      <c r="CD7" s="317"/>
    </row>
    <row r="8" spans="2:82" s="14" customFormat="1" ht="15" customHeight="1" x14ac:dyDescent="0.25">
      <c r="B8" s="42" t="s">
        <v>133</v>
      </c>
      <c r="C8" s="269">
        <v>56.8</v>
      </c>
      <c r="D8" s="6"/>
      <c r="E8" s="315"/>
      <c r="F8" s="315"/>
      <c r="G8" s="315"/>
      <c r="H8" s="315"/>
      <c r="I8" s="315"/>
      <c r="J8" s="315"/>
      <c r="K8" s="315"/>
      <c r="L8" s="315"/>
      <c r="M8" s="315"/>
      <c r="N8" s="315"/>
      <c r="O8" s="315"/>
      <c r="P8" s="315"/>
      <c r="Q8" s="315"/>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3"/>
      <c r="BN8" s="213"/>
      <c r="BO8" s="213"/>
      <c r="BP8" s="213"/>
      <c r="BQ8" s="213"/>
      <c r="BR8" s="213"/>
      <c r="BS8" s="12"/>
      <c r="BT8" s="213"/>
      <c r="BU8" s="11"/>
      <c r="BV8" s="10"/>
      <c r="BW8" s="10"/>
      <c r="BX8" s="10"/>
      <c r="BY8" s="12"/>
      <c r="BZ8" s="10"/>
      <c r="CA8" s="10"/>
      <c r="CB8" s="10"/>
      <c r="CC8" s="242"/>
      <c r="CD8" s="317"/>
    </row>
    <row r="9" spans="2:82" s="14" customFormat="1" ht="15" customHeight="1" x14ac:dyDescent="0.25">
      <c r="B9" s="42" t="s">
        <v>155</v>
      </c>
      <c r="C9" s="269">
        <v>3.4</v>
      </c>
      <c r="D9" s="6"/>
      <c r="E9"/>
      <c r="F9" s="315"/>
      <c r="G9" s="315"/>
      <c r="H9" s="315"/>
      <c r="I9" s="315"/>
      <c r="J9" s="315"/>
      <c r="K9" s="315"/>
      <c r="L9" s="315"/>
      <c r="M9" s="315"/>
      <c r="N9" s="315"/>
      <c r="O9" s="315"/>
      <c r="P9" s="315"/>
      <c r="Q9" s="315"/>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c r="BP9" s="213"/>
      <c r="BQ9" s="213"/>
      <c r="BR9" s="213"/>
      <c r="BS9" s="12"/>
      <c r="BT9" s="213"/>
      <c r="BU9" s="11"/>
      <c r="BV9" s="10"/>
      <c r="BW9" s="10"/>
      <c r="BX9" s="10"/>
      <c r="BY9" s="12"/>
      <c r="BZ9" s="10"/>
      <c r="CA9" s="10"/>
      <c r="CB9" s="10"/>
      <c r="CC9" s="242"/>
      <c r="CD9" s="317"/>
    </row>
    <row r="10" spans="2:82" s="14" customFormat="1" ht="15" customHeight="1" x14ac:dyDescent="0.25">
      <c r="B10" s="42" t="s">
        <v>156</v>
      </c>
      <c r="C10" s="269">
        <v>2.6</v>
      </c>
      <c r="D10" s="35"/>
      <c r="E10" s="315"/>
      <c r="F10" s="315"/>
      <c r="G10" s="315"/>
      <c r="H10" s="315"/>
      <c r="I10" s="315"/>
      <c r="J10" s="315"/>
      <c r="K10" s="315"/>
      <c r="L10" s="315"/>
      <c r="M10" s="315"/>
      <c r="N10" s="315"/>
      <c r="O10" s="315"/>
      <c r="P10" s="315"/>
      <c r="Q10" s="315"/>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3"/>
      <c r="BN10" s="213"/>
      <c r="BO10" s="213"/>
      <c r="BP10" s="213"/>
      <c r="BQ10" s="213"/>
      <c r="BR10" s="213"/>
      <c r="BS10" s="12"/>
      <c r="BT10" s="213"/>
      <c r="BU10" s="11"/>
      <c r="BV10" s="10"/>
      <c r="BW10" s="10"/>
      <c r="BX10" s="10"/>
      <c r="BY10" s="12"/>
      <c r="BZ10" s="10"/>
      <c r="CA10" s="10"/>
      <c r="CB10" s="10"/>
      <c r="CC10" s="242"/>
      <c r="CD10" s="317"/>
    </row>
    <row r="11" spans="2:82" ht="15.75" thickBot="1" x14ac:dyDescent="0.3">
      <c r="B11" s="296" t="s">
        <v>134</v>
      </c>
      <c r="C11" s="427">
        <v>154.4</v>
      </c>
      <c r="D11" s="6"/>
      <c r="E11" s="513"/>
      <c r="F11" s="513"/>
      <c r="G11" s="513"/>
      <c r="H11" s="513"/>
      <c r="I11" s="513"/>
      <c r="J11" s="513"/>
      <c r="K11" s="513"/>
      <c r="L11" s="513"/>
      <c r="M11" s="513"/>
      <c r="N11" s="513"/>
      <c r="O11" s="513"/>
      <c r="P11" s="513"/>
      <c r="Q11" s="513"/>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9"/>
      <c r="BC11" s="9"/>
      <c r="BD11" s="9"/>
      <c r="BE11" s="9"/>
      <c r="BF11" s="9"/>
      <c r="BG11" s="9"/>
      <c r="BH11" s="9"/>
      <c r="BI11" s="9"/>
      <c r="BJ11" s="9"/>
      <c r="BK11" s="9"/>
      <c r="BL11" s="9"/>
      <c r="BM11" s="9"/>
      <c r="BN11" s="9"/>
      <c r="BO11" s="9"/>
      <c r="BP11" s="9"/>
      <c r="BQ11" s="9"/>
      <c r="BR11" s="9"/>
      <c r="BS11" s="6"/>
      <c r="BT11" s="9"/>
      <c r="BU11" s="22"/>
      <c r="BV11" s="22"/>
      <c r="BW11" s="22"/>
      <c r="BX11" s="22"/>
      <c r="BY11" s="6"/>
      <c r="BZ11" s="22"/>
      <c r="CA11" s="22"/>
      <c r="CB11" s="22"/>
      <c r="CC11" s="320"/>
      <c r="CD11" s="320"/>
    </row>
    <row r="12" spans="2:82" x14ac:dyDescent="0.25">
      <c r="B12" s="5"/>
      <c r="C12" s="9"/>
      <c r="D12" s="12"/>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6"/>
      <c r="BT12" s="9"/>
      <c r="BU12" s="22"/>
      <c r="BV12" s="22"/>
      <c r="BW12" s="22"/>
      <c r="BX12" s="22"/>
      <c r="BY12" s="6"/>
      <c r="BZ12" s="22"/>
      <c r="CA12" s="22"/>
      <c r="CB12" s="22"/>
      <c r="CC12" s="22"/>
      <c r="CD12" s="22"/>
    </row>
    <row r="13" spans="2:82" x14ac:dyDescent="0.25">
      <c r="B13" s="87" t="s">
        <v>250</v>
      </c>
      <c r="C13" s="9"/>
      <c r="D13" s="210"/>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6"/>
      <c r="BT13" s="9"/>
      <c r="BU13" s="22"/>
      <c r="BV13" s="22"/>
      <c r="BW13" s="22"/>
      <c r="BX13" s="22"/>
      <c r="BY13" s="6"/>
      <c r="BZ13" s="22"/>
      <c r="CA13" s="22"/>
      <c r="CB13" s="22"/>
      <c r="CC13" s="22"/>
      <c r="CD13" s="22"/>
    </row>
    <row r="14" spans="2:82" ht="15.75" thickBot="1" x14ac:dyDescent="0.3">
      <c r="B14" s="655" t="s">
        <v>248</v>
      </c>
      <c r="C14" s="9"/>
      <c r="D14" s="12"/>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6"/>
      <c r="BT14" s="9"/>
      <c r="BU14" s="22"/>
      <c r="BV14" s="22"/>
      <c r="BW14" s="22"/>
      <c r="BX14" s="22"/>
      <c r="BY14" s="6"/>
      <c r="BZ14" s="22"/>
      <c r="CA14" s="22"/>
      <c r="CB14" s="22"/>
      <c r="CC14" s="22"/>
      <c r="CD14" s="22"/>
    </row>
    <row r="15" spans="2:82" ht="15.75" thickBot="1" x14ac:dyDescent="0.3">
      <c r="B15" s="5"/>
      <c r="C15" s="227"/>
      <c r="D15" s="6"/>
      <c r="E15" s="704" t="s">
        <v>274</v>
      </c>
      <c r="F15" s="737" t="s">
        <v>275</v>
      </c>
      <c r="G15" s="227"/>
      <c r="H15" s="937">
        <v>2026</v>
      </c>
      <c r="I15" s="938"/>
      <c r="J15" s="939"/>
      <c r="K15" s="227"/>
      <c r="L15" s="934">
        <v>2025</v>
      </c>
      <c r="M15" s="935"/>
      <c r="N15" s="935"/>
      <c r="O15" s="935"/>
      <c r="P15" s="936"/>
      <c r="Q15" s="227"/>
      <c r="R15" s="934">
        <v>2024</v>
      </c>
      <c r="S15" s="935"/>
      <c r="T15" s="935"/>
      <c r="U15" s="935"/>
      <c r="V15" s="936"/>
      <c r="W15" s="516"/>
      <c r="X15" s="934">
        <v>2023</v>
      </c>
      <c r="Y15" s="935"/>
      <c r="Z15" s="935"/>
      <c r="AA15" s="935"/>
      <c r="AB15" s="936"/>
      <c r="AC15" s="484"/>
      <c r="AD15" s="934">
        <v>2022</v>
      </c>
      <c r="AE15" s="935"/>
      <c r="AF15" s="935"/>
      <c r="AG15" s="935"/>
      <c r="AH15" s="936"/>
      <c r="AI15" s="227"/>
      <c r="AJ15" s="928">
        <v>2021</v>
      </c>
      <c r="AK15" s="929"/>
      <c r="AL15" s="929"/>
      <c r="AM15" s="929"/>
      <c r="AN15" s="930"/>
      <c r="AO15" s="227"/>
      <c r="AP15" s="928">
        <v>2020</v>
      </c>
      <c r="AQ15" s="929"/>
      <c r="AR15" s="929"/>
      <c r="AS15" s="929"/>
      <c r="AT15" s="930"/>
      <c r="AU15" s="227"/>
      <c r="AV15" s="928">
        <v>2019</v>
      </c>
      <c r="AW15" s="929"/>
      <c r="AX15" s="929"/>
      <c r="AY15" s="929"/>
      <c r="AZ15" s="930"/>
      <c r="BA15" s="227"/>
      <c r="BB15" s="928">
        <v>2018</v>
      </c>
      <c r="BC15" s="929"/>
      <c r="BD15" s="929"/>
      <c r="BE15" s="929"/>
      <c r="BF15" s="930"/>
      <c r="BG15" s="227"/>
      <c r="BH15" s="928">
        <v>2017</v>
      </c>
      <c r="BI15" s="929"/>
      <c r="BJ15" s="929"/>
      <c r="BK15" s="929"/>
      <c r="BL15" s="930"/>
      <c r="BM15" s="227"/>
      <c r="BN15" s="928">
        <v>2016</v>
      </c>
      <c r="BO15" s="929"/>
      <c r="BP15" s="929"/>
      <c r="BQ15" s="929"/>
      <c r="BR15" s="930"/>
      <c r="BS15" s="6"/>
      <c r="BT15" s="928">
        <v>2015</v>
      </c>
      <c r="BU15" s="929"/>
      <c r="BV15" s="929"/>
      <c r="BW15" s="929"/>
      <c r="BX15" s="930"/>
      <c r="BY15" s="6"/>
      <c r="BZ15" s="928">
        <v>2014</v>
      </c>
      <c r="CA15" s="929"/>
      <c r="CB15" s="929"/>
      <c r="CC15" s="929"/>
      <c r="CD15" s="930"/>
    </row>
    <row r="16" spans="2:82" x14ac:dyDescent="0.25">
      <c r="B16" s="5"/>
      <c r="C16" s="213"/>
      <c r="D16" s="6"/>
      <c r="E16" s="747" t="s">
        <v>276</v>
      </c>
      <c r="F16" s="707" t="s">
        <v>276</v>
      </c>
      <c r="G16" s="213"/>
      <c r="H16" s="450" t="s">
        <v>277</v>
      </c>
      <c r="I16" s="471" t="s">
        <v>278</v>
      </c>
      <c r="J16" s="907" t="s">
        <v>279</v>
      </c>
      <c r="K16" s="213"/>
      <c r="L16" s="450" t="s">
        <v>277</v>
      </c>
      <c r="M16" s="96" t="s">
        <v>278</v>
      </c>
      <c r="N16" s="10" t="s">
        <v>279</v>
      </c>
      <c r="O16" s="80" t="s">
        <v>280</v>
      </c>
      <c r="P16" s="81" t="s">
        <v>254</v>
      </c>
      <c r="Q16" s="213"/>
      <c r="R16" s="450" t="s">
        <v>277</v>
      </c>
      <c r="S16" s="96" t="s">
        <v>278</v>
      </c>
      <c r="T16" s="10" t="s">
        <v>279</v>
      </c>
      <c r="U16" s="80" t="s">
        <v>280</v>
      </c>
      <c r="V16" s="81" t="s">
        <v>255</v>
      </c>
      <c r="W16" s="494"/>
      <c r="X16" s="450" t="s">
        <v>277</v>
      </c>
      <c r="Y16" s="96" t="s">
        <v>278</v>
      </c>
      <c r="Z16" s="10" t="s">
        <v>279</v>
      </c>
      <c r="AA16" s="80" t="s">
        <v>280</v>
      </c>
      <c r="AB16" s="81" t="s">
        <v>256</v>
      </c>
      <c r="AC16" s="425"/>
      <c r="AD16" s="450" t="s">
        <v>277</v>
      </c>
      <c r="AE16" s="96" t="s">
        <v>278</v>
      </c>
      <c r="AF16" s="10" t="s">
        <v>279</v>
      </c>
      <c r="AG16" s="80" t="s">
        <v>280</v>
      </c>
      <c r="AH16" s="81" t="s">
        <v>257</v>
      </c>
      <c r="AI16" s="213"/>
      <c r="AJ16" s="75" t="s">
        <v>277</v>
      </c>
      <c r="AK16" s="10" t="s">
        <v>278</v>
      </c>
      <c r="AL16" s="10" t="s">
        <v>279</v>
      </c>
      <c r="AM16" s="10" t="s">
        <v>280</v>
      </c>
      <c r="AN16" s="13" t="s">
        <v>258</v>
      </c>
      <c r="AO16" s="213"/>
      <c r="AP16" s="75" t="s">
        <v>277</v>
      </c>
      <c r="AQ16" s="10" t="s">
        <v>278</v>
      </c>
      <c r="AR16" s="10" t="s">
        <v>279</v>
      </c>
      <c r="AS16" s="10" t="s">
        <v>280</v>
      </c>
      <c r="AT16" s="13" t="s">
        <v>259</v>
      </c>
      <c r="AU16" s="213"/>
      <c r="AV16" s="75" t="s">
        <v>277</v>
      </c>
      <c r="AW16" s="10" t="s">
        <v>278</v>
      </c>
      <c r="AX16" s="10" t="s">
        <v>279</v>
      </c>
      <c r="AY16" s="10" t="s">
        <v>280</v>
      </c>
      <c r="AZ16" s="13" t="s">
        <v>260</v>
      </c>
      <c r="BA16" s="213"/>
      <c r="BB16" s="75" t="s">
        <v>277</v>
      </c>
      <c r="BC16" s="10" t="s">
        <v>278</v>
      </c>
      <c r="BD16" s="10" t="s">
        <v>279</v>
      </c>
      <c r="BE16" s="10" t="s">
        <v>280</v>
      </c>
      <c r="BF16" s="13" t="s">
        <v>261</v>
      </c>
      <c r="BG16" s="213"/>
      <c r="BH16" s="75" t="s">
        <v>277</v>
      </c>
      <c r="BI16" s="10" t="s">
        <v>278</v>
      </c>
      <c r="BJ16" s="10" t="s">
        <v>279</v>
      </c>
      <c r="BK16" s="10" t="s">
        <v>280</v>
      </c>
      <c r="BL16" s="13" t="s">
        <v>262</v>
      </c>
      <c r="BM16" s="213"/>
      <c r="BN16" s="75" t="s">
        <v>277</v>
      </c>
      <c r="BO16" s="10" t="s">
        <v>278</v>
      </c>
      <c r="BP16" s="10" t="s">
        <v>279</v>
      </c>
      <c r="BQ16" s="10" t="s">
        <v>280</v>
      </c>
      <c r="BR16" s="13" t="s">
        <v>263</v>
      </c>
      <c r="BS16" s="6"/>
      <c r="BT16" s="75" t="s">
        <v>277</v>
      </c>
      <c r="BU16" s="10" t="s">
        <v>278</v>
      </c>
      <c r="BV16" s="10" t="s">
        <v>279</v>
      </c>
      <c r="BW16" s="10" t="s">
        <v>280</v>
      </c>
      <c r="BX16" s="13" t="s">
        <v>264</v>
      </c>
      <c r="BY16" s="6"/>
      <c r="BZ16" s="75" t="s">
        <v>277</v>
      </c>
      <c r="CA16" s="10" t="s">
        <v>278</v>
      </c>
      <c r="CB16" s="10" t="s">
        <v>279</v>
      </c>
      <c r="CC16" s="10" t="s">
        <v>280</v>
      </c>
      <c r="CD16" s="13" t="s">
        <v>265</v>
      </c>
    </row>
    <row r="17" spans="1:82" x14ac:dyDescent="0.25">
      <c r="B17" s="5"/>
      <c r="C17" s="213"/>
      <c r="D17" s="6"/>
      <c r="E17" s="748"/>
      <c r="F17" s="749"/>
      <c r="G17" s="213"/>
      <c r="H17" s="24"/>
      <c r="I17" s="366"/>
      <c r="J17" s="683"/>
      <c r="K17" s="213"/>
      <c r="L17" s="24"/>
      <c r="M17" s="366"/>
      <c r="N17" s="366"/>
      <c r="O17" s="366"/>
      <c r="P17" s="23"/>
      <c r="Q17" s="213"/>
      <c r="R17" s="24"/>
      <c r="S17" s="366"/>
      <c r="T17" s="366"/>
      <c r="U17" s="366"/>
      <c r="V17" s="23"/>
      <c r="W17" s="494"/>
      <c r="X17" s="24"/>
      <c r="Y17" s="366"/>
      <c r="Z17" s="366"/>
      <c r="AA17" s="366"/>
      <c r="AB17" s="23"/>
      <c r="AC17" s="426"/>
      <c r="AD17" s="24"/>
      <c r="AE17" s="366"/>
      <c r="AF17" s="366"/>
      <c r="AG17" s="366"/>
      <c r="AH17" s="23"/>
      <c r="AI17" s="213"/>
      <c r="AJ17" s="24"/>
      <c r="AK17" s="366"/>
      <c r="AL17" s="366"/>
      <c r="AM17" s="366"/>
      <c r="AN17" s="23"/>
      <c r="AO17" s="213"/>
      <c r="AP17" s="24"/>
      <c r="AQ17" s="366"/>
      <c r="AR17" s="366"/>
      <c r="AS17" s="366"/>
      <c r="AT17" s="23"/>
      <c r="AU17" s="213"/>
      <c r="AV17" s="24"/>
      <c r="AW17" s="22"/>
      <c r="AX17" s="22"/>
      <c r="AY17" s="22"/>
      <c r="AZ17" s="23"/>
      <c r="BA17" s="213"/>
      <c r="BB17" s="24"/>
      <c r="BC17" s="22"/>
      <c r="BD17" s="22"/>
      <c r="BE17" s="22"/>
      <c r="BF17" s="23"/>
      <c r="BG17" s="213"/>
      <c r="BH17" s="24"/>
      <c r="BI17" s="22"/>
      <c r="BJ17" s="22"/>
      <c r="BK17" s="22"/>
      <c r="BL17" s="23"/>
      <c r="BM17" s="213"/>
      <c r="BN17" s="24"/>
      <c r="BO17" s="22"/>
      <c r="BP17" s="22"/>
      <c r="BQ17" s="22"/>
      <c r="BR17" s="23"/>
      <c r="BS17" s="6"/>
      <c r="BT17" s="24"/>
      <c r="BU17" s="22"/>
      <c r="BV17" s="22"/>
      <c r="BW17" s="22"/>
      <c r="BX17" s="23"/>
      <c r="BY17" s="6"/>
      <c r="BZ17" s="24"/>
      <c r="CA17" s="22"/>
      <c r="CB17" s="22"/>
      <c r="CC17" s="22"/>
      <c r="CD17" s="23"/>
    </row>
    <row r="18" spans="1:82" s="14" customFormat="1" x14ac:dyDescent="0.25">
      <c r="A18" s="94" t="s">
        <v>3</v>
      </c>
      <c r="B18" s="16" t="s">
        <v>3</v>
      </c>
      <c r="C18" s="213"/>
      <c r="D18" s="35"/>
      <c r="E18" s="750">
        <f>SUM(H18:J18,O18)</f>
        <v>233589.63799999998</v>
      </c>
      <c r="F18" s="728">
        <f>SUM(L18:N18,U18)</f>
        <v>310980.092</v>
      </c>
      <c r="G18" s="213"/>
      <c r="H18" s="485">
        <v>65049.997000000003</v>
      </c>
      <c r="I18" s="518">
        <v>44345.723999999987</v>
      </c>
      <c r="J18" s="687">
        <v>35008.447999999997</v>
      </c>
      <c r="K18" s="213"/>
      <c r="L18" s="485">
        <v>65380.758000000002</v>
      </c>
      <c r="M18" s="367">
        <v>77505.284</v>
      </c>
      <c r="N18" s="367">
        <v>73460.05</v>
      </c>
      <c r="O18" s="367">
        <v>89185.468999999997</v>
      </c>
      <c r="P18" s="21">
        <v>305531.56099999999</v>
      </c>
      <c r="Q18" s="213"/>
      <c r="R18" s="485">
        <v>64860</v>
      </c>
      <c r="S18" s="367">
        <v>73767</v>
      </c>
      <c r="T18" s="367">
        <v>85187</v>
      </c>
      <c r="U18" s="367">
        <v>94634</v>
      </c>
      <c r="V18" s="367">
        <v>318448</v>
      </c>
      <c r="W18" s="494"/>
      <c r="X18" s="485">
        <v>75019</v>
      </c>
      <c r="Y18" s="367">
        <v>74615</v>
      </c>
      <c r="Z18" s="367">
        <v>80185</v>
      </c>
      <c r="AA18" s="367">
        <v>94010.515000000014</v>
      </c>
      <c r="AB18" s="21">
        <v>323829.51500000001</v>
      </c>
      <c r="AC18" s="426"/>
      <c r="AD18" s="25">
        <v>76920</v>
      </c>
      <c r="AE18" s="367">
        <v>84188.942999999999</v>
      </c>
      <c r="AF18" s="367">
        <v>88636.057000000001</v>
      </c>
      <c r="AG18" s="367">
        <v>102406</v>
      </c>
      <c r="AH18" s="21">
        <v>352151</v>
      </c>
      <c r="AI18" s="213"/>
      <c r="AJ18" s="25">
        <v>77315</v>
      </c>
      <c r="AK18" s="367">
        <v>89256</v>
      </c>
      <c r="AL18" s="367">
        <v>100827</v>
      </c>
      <c r="AM18" s="367">
        <v>107729</v>
      </c>
      <c r="AN18" s="21">
        <v>375127</v>
      </c>
      <c r="AO18" s="213"/>
      <c r="AP18" s="25">
        <v>83032</v>
      </c>
      <c r="AQ18" s="367">
        <v>77363</v>
      </c>
      <c r="AR18" s="367">
        <v>97737</v>
      </c>
      <c r="AS18" s="367">
        <v>111849</v>
      </c>
      <c r="AT18" s="21">
        <v>369981</v>
      </c>
      <c r="AU18" s="213"/>
      <c r="AV18" s="25">
        <v>91195</v>
      </c>
      <c r="AW18" s="20">
        <v>86466</v>
      </c>
      <c r="AX18" s="20">
        <v>111471</v>
      </c>
      <c r="AY18" s="20">
        <v>106312</v>
      </c>
      <c r="AZ18" s="21">
        <v>395444</v>
      </c>
      <c r="BA18" s="213"/>
      <c r="BB18" s="25">
        <v>65232</v>
      </c>
      <c r="BC18" s="20">
        <v>87970</v>
      </c>
      <c r="BD18" s="20">
        <v>113868</v>
      </c>
      <c r="BE18" s="20">
        <v>114005</v>
      </c>
      <c r="BF18" s="21">
        <v>381075</v>
      </c>
      <c r="BG18" s="213"/>
      <c r="BH18" s="25">
        <v>52528</v>
      </c>
      <c r="BI18" s="20">
        <v>57868</v>
      </c>
      <c r="BJ18" s="20">
        <v>52697</v>
      </c>
      <c r="BK18" s="20">
        <v>63017</v>
      </c>
      <c r="BL18" s="21">
        <v>226110</v>
      </c>
      <c r="BM18" s="213"/>
      <c r="BN18" s="25">
        <v>43969</v>
      </c>
      <c r="BO18" s="20">
        <v>57141</v>
      </c>
      <c r="BP18" s="20">
        <v>55582</v>
      </c>
      <c r="BQ18" s="20">
        <v>62125</v>
      </c>
      <c r="BR18" s="21">
        <v>218817</v>
      </c>
      <c r="BS18" s="26"/>
      <c r="BT18" s="25">
        <v>28604</v>
      </c>
      <c r="BU18" s="20">
        <v>38366</v>
      </c>
      <c r="BV18" s="20">
        <v>31710</v>
      </c>
      <c r="BW18" s="20">
        <v>41311</v>
      </c>
      <c r="BX18" s="21">
        <v>139991</v>
      </c>
      <c r="BY18" s="26"/>
      <c r="BZ18" s="25">
        <v>0</v>
      </c>
      <c r="CA18" s="20">
        <v>0</v>
      </c>
      <c r="CB18" s="20">
        <v>0</v>
      </c>
      <c r="CC18" s="20">
        <v>36711</v>
      </c>
      <c r="CD18" s="21">
        <v>36711</v>
      </c>
    </row>
    <row r="19" spans="1:82" s="189" customFormat="1" x14ac:dyDescent="0.25">
      <c r="A19" s="94" t="s">
        <v>186</v>
      </c>
      <c r="B19" s="16" t="s">
        <v>4</v>
      </c>
      <c r="C19" s="255"/>
      <c r="D19" s="35"/>
      <c r="E19" s="751">
        <f>SUM(H19:J19,O19)</f>
        <v>161434.98699999999</v>
      </c>
      <c r="F19" s="727">
        <f>SUM(L19:N19,U19)</f>
        <v>222531.29699999999</v>
      </c>
      <c r="G19" s="255"/>
      <c r="H19" s="486">
        <v>46604.307000000001</v>
      </c>
      <c r="I19" s="900">
        <v>28132.244999999995</v>
      </c>
      <c r="J19" s="688">
        <v>26744.873</v>
      </c>
      <c r="K19" s="255"/>
      <c r="L19" s="486">
        <v>48082.692999999999</v>
      </c>
      <c r="M19" s="368">
        <v>55051.379000000001</v>
      </c>
      <c r="N19" s="368">
        <v>51133.224999999999</v>
      </c>
      <c r="O19" s="368">
        <v>59953.561999999998</v>
      </c>
      <c r="P19" s="258">
        <v>214220.859</v>
      </c>
      <c r="Q19" s="255"/>
      <c r="R19" s="486">
        <v>47147</v>
      </c>
      <c r="S19" s="368">
        <v>53791</v>
      </c>
      <c r="T19" s="368">
        <v>64064</v>
      </c>
      <c r="U19" s="368">
        <v>68264</v>
      </c>
      <c r="V19" s="368">
        <v>233265</v>
      </c>
      <c r="W19" s="517"/>
      <c r="X19" s="486">
        <v>58459</v>
      </c>
      <c r="Y19" s="368">
        <v>55136</v>
      </c>
      <c r="Z19" s="368">
        <v>60436</v>
      </c>
      <c r="AA19" s="368">
        <v>71285.100999999995</v>
      </c>
      <c r="AB19" s="258">
        <v>245316.101</v>
      </c>
      <c r="AC19" s="426"/>
      <c r="AD19" s="257">
        <v>62424</v>
      </c>
      <c r="AE19" s="368">
        <v>64088</v>
      </c>
      <c r="AF19" s="368">
        <v>74167</v>
      </c>
      <c r="AG19" s="368">
        <v>84046</v>
      </c>
      <c r="AH19" s="258">
        <v>284725</v>
      </c>
      <c r="AI19" s="255"/>
      <c r="AJ19" s="257">
        <v>61034</v>
      </c>
      <c r="AK19" s="368">
        <v>70096</v>
      </c>
      <c r="AL19" s="368">
        <v>83200</v>
      </c>
      <c r="AM19" s="368">
        <v>88787</v>
      </c>
      <c r="AN19" s="258">
        <v>303117</v>
      </c>
      <c r="AO19" s="255"/>
      <c r="AP19" s="257">
        <v>64432</v>
      </c>
      <c r="AQ19" s="368">
        <v>60167</v>
      </c>
      <c r="AR19" s="368">
        <v>76888</v>
      </c>
      <c r="AS19" s="368">
        <v>90291</v>
      </c>
      <c r="AT19" s="258">
        <v>291778</v>
      </c>
      <c r="AU19" s="255"/>
      <c r="AV19" s="257">
        <v>68842</v>
      </c>
      <c r="AW19" s="256">
        <v>63799</v>
      </c>
      <c r="AX19" s="256">
        <v>84501</v>
      </c>
      <c r="AY19" s="256">
        <v>76303</v>
      </c>
      <c r="AZ19" s="258">
        <v>293445</v>
      </c>
      <c r="BA19" s="255"/>
      <c r="BB19" s="257">
        <v>49412</v>
      </c>
      <c r="BC19" s="256">
        <v>69483</v>
      </c>
      <c r="BD19" s="256">
        <v>87204</v>
      </c>
      <c r="BE19" s="256">
        <v>84006</v>
      </c>
      <c r="BF19" s="258">
        <v>290105</v>
      </c>
      <c r="BG19" s="255"/>
      <c r="BH19" s="257">
        <v>39026</v>
      </c>
      <c r="BI19" s="256">
        <v>42084</v>
      </c>
      <c r="BJ19" s="256">
        <v>38865</v>
      </c>
      <c r="BK19" s="256">
        <v>50380</v>
      </c>
      <c r="BL19" s="258">
        <v>170355</v>
      </c>
      <c r="BM19" s="255"/>
      <c r="BN19" s="257">
        <v>33123</v>
      </c>
      <c r="BO19" s="256">
        <v>40857</v>
      </c>
      <c r="BP19" s="256">
        <v>39744</v>
      </c>
      <c r="BQ19" s="256">
        <v>44998</v>
      </c>
      <c r="BR19" s="258">
        <v>158722</v>
      </c>
      <c r="BS19" s="161"/>
      <c r="BT19" s="257">
        <v>22389</v>
      </c>
      <c r="BU19" s="256">
        <v>28645</v>
      </c>
      <c r="BV19" s="256">
        <v>23390</v>
      </c>
      <c r="BW19" s="256">
        <v>29948</v>
      </c>
      <c r="BX19" s="258">
        <v>104372</v>
      </c>
      <c r="BY19" s="161"/>
      <c r="BZ19" s="257">
        <v>0</v>
      </c>
      <c r="CA19" s="256">
        <v>0</v>
      </c>
      <c r="CB19" s="256">
        <v>0</v>
      </c>
      <c r="CC19" s="256">
        <v>30134</v>
      </c>
      <c r="CD19" s="258">
        <v>30134</v>
      </c>
    </row>
    <row r="20" spans="1:82" s="14" customFormat="1" x14ac:dyDescent="0.25">
      <c r="A20" s="94" t="s">
        <v>5</v>
      </c>
      <c r="B20" s="16" t="s">
        <v>5</v>
      </c>
      <c r="C20" s="213"/>
      <c r="D20" s="26"/>
      <c r="E20" s="752">
        <f>E18-E19</f>
        <v>72154.650999999983</v>
      </c>
      <c r="F20" s="753">
        <f>F18-F19</f>
        <v>88448.795000000013</v>
      </c>
      <c r="G20" s="213"/>
      <c r="H20" s="25">
        <v>18445.690000000002</v>
      </c>
      <c r="I20" s="367">
        <v>16213.478999999992</v>
      </c>
      <c r="J20" s="674">
        <v>8263.5750000000007</v>
      </c>
      <c r="K20" s="213"/>
      <c r="L20" s="25">
        <v>17298.065000000002</v>
      </c>
      <c r="M20" s="367">
        <v>22453.904999999999</v>
      </c>
      <c r="N20" s="367">
        <v>22326.825000000004</v>
      </c>
      <c r="O20" s="367">
        <v>29231.906999999999</v>
      </c>
      <c r="P20" s="21">
        <v>91310.70199999999</v>
      </c>
      <c r="Q20" s="213"/>
      <c r="R20" s="25">
        <v>17713</v>
      </c>
      <c r="S20" s="367">
        <v>19976</v>
      </c>
      <c r="T20" s="367">
        <v>21123</v>
      </c>
      <c r="U20" s="367">
        <v>26370</v>
      </c>
      <c r="V20" s="367">
        <v>85183</v>
      </c>
      <c r="W20" s="494"/>
      <c r="X20" s="485">
        <v>16560</v>
      </c>
      <c r="Y20" s="367">
        <v>19479</v>
      </c>
      <c r="Z20" s="367">
        <v>19749</v>
      </c>
      <c r="AA20" s="367">
        <v>22725.414000000004</v>
      </c>
      <c r="AB20" s="21">
        <v>78513.414000000004</v>
      </c>
      <c r="AC20" s="426"/>
      <c r="AD20" s="25">
        <v>14496</v>
      </c>
      <c r="AE20" s="367">
        <v>20100.744999999995</v>
      </c>
      <c r="AF20" s="367">
        <v>14469.255000000005</v>
      </c>
      <c r="AG20" s="367">
        <v>18360</v>
      </c>
      <c r="AH20" s="21">
        <v>67426</v>
      </c>
      <c r="AI20" s="213"/>
      <c r="AJ20" s="25">
        <v>16281</v>
      </c>
      <c r="AK20" s="367">
        <v>19160</v>
      </c>
      <c r="AL20" s="367">
        <v>17627</v>
      </c>
      <c r="AM20" s="367">
        <v>18942</v>
      </c>
      <c r="AN20" s="21">
        <v>72010</v>
      </c>
      <c r="AO20" s="213"/>
      <c r="AP20" s="25">
        <v>18600</v>
      </c>
      <c r="AQ20" s="367">
        <v>17196</v>
      </c>
      <c r="AR20" s="367">
        <v>20849</v>
      </c>
      <c r="AS20" s="367">
        <v>21558</v>
      </c>
      <c r="AT20" s="21">
        <v>78203</v>
      </c>
      <c r="AU20" s="213"/>
      <c r="AV20" s="25">
        <v>22353</v>
      </c>
      <c r="AW20" s="20">
        <v>22667</v>
      </c>
      <c r="AX20" s="20">
        <v>26970</v>
      </c>
      <c r="AY20" s="20">
        <v>30009</v>
      </c>
      <c r="AZ20" s="21">
        <v>101999</v>
      </c>
      <c r="BA20" s="213"/>
      <c r="BB20" s="25">
        <v>15820</v>
      </c>
      <c r="BC20" s="20">
        <v>18487</v>
      </c>
      <c r="BD20" s="20">
        <v>26664</v>
      </c>
      <c r="BE20" s="20">
        <v>29999</v>
      </c>
      <c r="BF20" s="21">
        <v>90970</v>
      </c>
      <c r="BG20" s="213"/>
      <c r="BH20" s="25">
        <v>13502</v>
      </c>
      <c r="BI20" s="20">
        <v>15784</v>
      </c>
      <c r="BJ20" s="20">
        <v>13832</v>
      </c>
      <c r="BK20" s="20">
        <v>12637</v>
      </c>
      <c r="BL20" s="21">
        <v>55755</v>
      </c>
      <c r="BM20" s="213"/>
      <c r="BN20" s="25">
        <v>10846</v>
      </c>
      <c r="BO20" s="20">
        <v>16284</v>
      </c>
      <c r="BP20" s="20">
        <v>15838</v>
      </c>
      <c r="BQ20" s="20">
        <v>17127</v>
      </c>
      <c r="BR20" s="21">
        <v>60095</v>
      </c>
      <c r="BS20" s="26"/>
      <c r="BT20" s="25">
        <v>6215</v>
      </c>
      <c r="BU20" s="20">
        <v>9721</v>
      </c>
      <c r="BV20" s="20">
        <v>8320</v>
      </c>
      <c r="BW20" s="20">
        <v>11363</v>
      </c>
      <c r="BX20" s="21">
        <v>35619</v>
      </c>
      <c r="BY20" s="26"/>
      <c r="BZ20" s="25">
        <v>0</v>
      </c>
      <c r="CA20" s="20">
        <v>0</v>
      </c>
      <c r="CB20" s="20">
        <v>0</v>
      </c>
      <c r="CC20" s="20">
        <v>6577</v>
      </c>
      <c r="CD20" s="21">
        <v>6577</v>
      </c>
    </row>
    <row r="21" spans="1:82" ht="15" hidden="1" customHeight="1" outlineLevel="1" x14ac:dyDescent="0.25">
      <c r="A21" s="94" t="s">
        <v>187</v>
      </c>
      <c r="B21" s="5" t="s">
        <v>6</v>
      </c>
      <c r="C21" s="213"/>
      <c r="D21" s="26"/>
      <c r="E21" s="754">
        <f>SUM(H21:J21,O21)</f>
        <v>31594.462</v>
      </c>
      <c r="F21" s="729">
        <f>SUM(L21:N21,U21)</f>
        <v>38244.133000000002</v>
      </c>
      <c r="G21" s="213"/>
      <c r="H21" s="487">
        <v>8761.2530000000006</v>
      </c>
      <c r="I21" s="519">
        <v>6494.6099999999988</v>
      </c>
      <c r="J21" s="689">
        <v>5153.63</v>
      </c>
      <c r="K21" s="213"/>
      <c r="L21" s="487">
        <v>8205.5040000000008</v>
      </c>
      <c r="M21" s="369">
        <v>8610.2119999999995</v>
      </c>
      <c r="N21" s="369">
        <v>9778.4169999999995</v>
      </c>
      <c r="O21" s="369">
        <v>11184.969000000001</v>
      </c>
      <c r="P21" s="29">
        <v>37779.101999999999</v>
      </c>
      <c r="Q21" s="213"/>
      <c r="R21" s="487">
        <v>8691</v>
      </c>
      <c r="S21" s="369">
        <v>7869</v>
      </c>
      <c r="T21" s="369">
        <v>9915</v>
      </c>
      <c r="U21" s="369">
        <v>11650</v>
      </c>
      <c r="V21" s="369">
        <v>38125</v>
      </c>
      <c r="W21" s="494"/>
      <c r="X21" s="487">
        <v>7830</v>
      </c>
      <c r="Y21" s="369">
        <v>8154</v>
      </c>
      <c r="Z21" s="369">
        <v>9073</v>
      </c>
      <c r="AA21" s="369">
        <v>11655.093000000001</v>
      </c>
      <c r="AB21" s="29">
        <v>36712.093000000001</v>
      </c>
      <c r="AC21" s="426"/>
      <c r="AD21" s="27">
        <v>7194</v>
      </c>
      <c r="AE21" s="369">
        <v>7879.0840000000007</v>
      </c>
      <c r="AF21" s="369">
        <v>7417.9159999999993</v>
      </c>
      <c r="AG21" s="369">
        <v>8103</v>
      </c>
      <c r="AH21" s="29">
        <v>30594</v>
      </c>
      <c r="AI21" s="213"/>
      <c r="AJ21" s="27">
        <v>7619</v>
      </c>
      <c r="AK21" s="369">
        <v>8204</v>
      </c>
      <c r="AL21" s="369">
        <v>9017</v>
      </c>
      <c r="AM21" s="369">
        <v>8016</v>
      </c>
      <c r="AN21" s="29">
        <v>32856</v>
      </c>
      <c r="AO21" s="213"/>
      <c r="AP21" s="27">
        <v>8953</v>
      </c>
      <c r="AQ21" s="369">
        <v>8855</v>
      </c>
      <c r="AR21" s="369">
        <v>8797</v>
      </c>
      <c r="AS21" s="369">
        <v>8314</v>
      </c>
      <c r="AT21" s="29">
        <v>34919</v>
      </c>
      <c r="AU21" s="213"/>
      <c r="AV21" s="27">
        <v>10092</v>
      </c>
      <c r="AW21" s="28">
        <v>10162</v>
      </c>
      <c r="AX21" s="28">
        <v>9855</v>
      </c>
      <c r="AY21" s="28">
        <v>9631</v>
      </c>
      <c r="AZ21" s="29">
        <v>39740</v>
      </c>
      <c r="BA21" s="213"/>
      <c r="BB21" s="27">
        <v>9053</v>
      </c>
      <c r="BC21" s="28">
        <v>10493</v>
      </c>
      <c r="BD21" s="28">
        <v>10577</v>
      </c>
      <c r="BE21" s="28">
        <v>5969</v>
      </c>
      <c r="BF21" s="29">
        <v>36092</v>
      </c>
      <c r="BG21" s="213"/>
      <c r="BH21" s="27">
        <v>7866</v>
      </c>
      <c r="BI21" s="28">
        <v>8540</v>
      </c>
      <c r="BJ21" s="28">
        <v>7466</v>
      </c>
      <c r="BK21" s="28">
        <v>4790</v>
      </c>
      <c r="BL21" s="29">
        <v>28662</v>
      </c>
      <c r="BM21" s="213"/>
      <c r="BN21" s="27">
        <v>6790</v>
      </c>
      <c r="BO21" s="28">
        <v>8222</v>
      </c>
      <c r="BP21" s="28">
        <v>8556</v>
      </c>
      <c r="BQ21" s="28">
        <v>9914</v>
      </c>
      <c r="BR21" s="29">
        <v>33482</v>
      </c>
      <c r="BS21" s="26"/>
      <c r="BT21" s="27">
        <v>3622</v>
      </c>
      <c r="BU21" s="28">
        <v>4169</v>
      </c>
      <c r="BV21" s="28">
        <v>3985</v>
      </c>
      <c r="BW21" s="28">
        <v>4820</v>
      </c>
      <c r="BX21" s="29">
        <v>16596</v>
      </c>
      <c r="BY21" s="26"/>
      <c r="BZ21" s="27">
        <v>0</v>
      </c>
      <c r="CA21" s="22">
        <v>0</v>
      </c>
      <c r="CB21" s="22">
        <v>0</v>
      </c>
      <c r="CC21" s="22">
        <v>6293</v>
      </c>
      <c r="CD21" s="23">
        <v>6293</v>
      </c>
    </row>
    <row r="22" spans="1:82" ht="15" hidden="1" customHeight="1" outlineLevel="1" x14ac:dyDescent="0.25">
      <c r="A22" s="94" t="s">
        <v>188</v>
      </c>
      <c r="B22" s="5" t="s">
        <v>7</v>
      </c>
      <c r="C22" s="213"/>
      <c r="D22" s="6"/>
      <c r="E22" s="754">
        <f>SUM(H22:J22,O22)</f>
        <v>499.08600000000001</v>
      </c>
      <c r="F22" s="729">
        <f>SUM(L22:N22,U22)</f>
        <v>500</v>
      </c>
      <c r="G22" s="213"/>
      <c r="H22" s="531">
        <v>125</v>
      </c>
      <c r="I22" s="532">
        <v>124.08500000000001</v>
      </c>
      <c r="J22" s="691">
        <v>125.001</v>
      </c>
      <c r="K22" s="213"/>
      <c r="L22" s="487">
        <v>125</v>
      </c>
      <c r="M22" s="369">
        <v>125.001</v>
      </c>
      <c r="N22" s="369">
        <v>124.999</v>
      </c>
      <c r="O22" s="369">
        <v>125</v>
      </c>
      <c r="P22" s="29">
        <v>500</v>
      </c>
      <c r="Q22" s="213"/>
      <c r="R22" s="487">
        <v>125</v>
      </c>
      <c r="S22" s="369">
        <v>125</v>
      </c>
      <c r="T22" s="369">
        <v>125</v>
      </c>
      <c r="U22" s="369">
        <v>125</v>
      </c>
      <c r="V22" s="369">
        <v>500</v>
      </c>
      <c r="W22" s="494"/>
      <c r="X22" s="487">
        <v>125</v>
      </c>
      <c r="Y22" s="369">
        <v>125</v>
      </c>
      <c r="Z22" s="369">
        <v>125</v>
      </c>
      <c r="AA22" s="369">
        <v>125.00099999999998</v>
      </c>
      <c r="AB22" s="29">
        <v>500.00099999999998</v>
      </c>
      <c r="AC22" s="426"/>
      <c r="AD22" s="27">
        <v>125</v>
      </c>
      <c r="AE22" s="369">
        <v>125</v>
      </c>
      <c r="AF22" s="369">
        <v>125</v>
      </c>
      <c r="AG22" s="369">
        <v>125</v>
      </c>
      <c r="AH22" s="29">
        <v>500</v>
      </c>
      <c r="AI22" s="213"/>
      <c r="AJ22" s="27">
        <v>125</v>
      </c>
      <c r="AK22" s="369">
        <v>125</v>
      </c>
      <c r="AL22" s="369">
        <v>125</v>
      </c>
      <c r="AM22" s="369">
        <v>125</v>
      </c>
      <c r="AN22" s="29">
        <v>500</v>
      </c>
      <c r="AO22" s="213"/>
      <c r="AP22" s="27">
        <v>125</v>
      </c>
      <c r="AQ22" s="369">
        <v>125</v>
      </c>
      <c r="AR22" s="369">
        <v>125</v>
      </c>
      <c r="AS22" s="369">
        <v>125</v>
      </c>
      <c r="AT22" s="29">
        <v>500</v>
      </c>
      <c r="AU22" s="213"/>
      <c r="AV22" s="27">
        <v>125</v>
      </c>
      <c r="AW22" s="28">
        <v>125</v>
      </c>
      <c r="AX22" s="28">
        <v>125</v>
      </c>
      <c r="AY22" s="28">
        <v>125</v>
      </c>
      <c r="AZ22" s="29">
        <v>500</v>
      </c>
      <c r="BA22" s="213"/>
      <c r="BB22" s="27">
        <v>125</v>
      </c>
      <c r="BC22" s="28">
        <v>125</v>
      </c>
      <c r="BD22" s="28">
        <v>125</v>
      </c>
      <c r="BE22" s="28">
        <v>125</v>
      </c>
      <c r="BF22" s="29">
        <v>500</v>
      </c>
      <c r="BG22" s="213"/>
      <c r="BH22" s="27">
        <v>125</v>
      </c>
      <c r="BI22" s="28">
        <v>125</v>
      </c>
      <c r="BJ22" s="28">
        <v>125</v>
      </c>
      <c r="BK22" s="28">
        <v>125</v>
      </c>
      <c r="BL22" s="29">
        <v>500</v>
      </c>
      <c r="BM22" s="213"/>
      <c r="BN22" s="27">
        <v>125</v>
      </c>
      <c r="BO22" s="28">
        <v>125</v>
      </c>
      <c r="BP22" s="28">
        <v>125</v>
      </c>
      <c r="BQ22" s="28">
        <v>125</v>
      </c>
      <c r="BR22" s="29">
        <v>500</v>
      </c>
      <c r="BS22" s="26"/>
      <c r="BT22" s="27">
        <v>125</v>
      </c>
      <c r="BU22" s="28">
        <v>125</v>
      </c>
      <c r="BV22" s="28">
        <v>125</v>
      </c>
      <c r="BW22" s="28">
        <v>125</v>
      </c>
      <c r="BX22" s="29">
        <v>500</v>
      </c>
      <c r="BY22" s="26"/>
      <c r="BZ22" s="27">
        <v>0</v>
      </c>
      <c r="CA22" s="22">
        <v>0</v>
      </c>
      <c r="CB22" s="22">
        <v>0</v>
      </c>
      <c r="CC22" s="22">
        <v>125</v>
      </c>
      <c r="CD22" s="23">
        <v>125</v>
      </c>
    </row>
    <row r="23" spans="1:82" ht="15" hidden="1" customHeight="1" outlineLevel="1" x14ac:dyDescent="0.25">
      <c r="A23" s="94" t="s">
        <v>189</v>
      </c>
      <c r="B23" s="5" t="s">
        <v>8</v>
      </c>
      <c r="C23" s="213"/>
      <c r="D23" s="6"/>
      <c r="E23" s="754">
        <f>SUM(H23:J23,O23)</f>
        <v>9343.2009999999991</v>
      </c>
      <c r="F23" s="729">
        <f>SUM(L23:N23,U23)</f>
        <v>10600.210999999999</v>
      </c>
      <c r="G23" s="213"/>
      <c r="H23" s="531">
        <v>2337.4870000000001</v>
      </c>
      <c r="I23" s="532">
        <v>2198.7879999999996</v>
      </c>
      <c r="J23" s="691">
        <v>2198.1880000000001</v>
      </c>
      <c r="K23" s="213"/>
      <c r="L23" s="487">
        <v>2608.7370000000001</v>
      </c>
      <c r="M23" s="366">
        <v>2608.7370000000001</v>
      </c>
      <c r="N23" s="366">
        <v>2608.7370000000001</v>
      </c>
      <c r="O23" s="366">
        <v>2608.7379999999998</v>
      </c>
      <c r="P23" s="23">
        <v>10434.949000000001</v>
      </c>
      <c r="Q23" s="213"/>
      <c r="R23" s="487">
        <v>4112</v>
      </c>
      <c r="S23" s="366">
        <v>4112</v>
      </c>
      <c r="T23" s="366">
        <v>4112</v>
      </c>
      <c r="U23" s="366">
        <v>2774</v>
      </c>
      <c r="V23" s="366">
        <v>15111</v>
      </c>
      <c r="W23" s="494"/>
      <c r="X23" s="487">
        <v>4112</v>
      </c>
      <c r="Y23" s="366">
        <v>4112</v>
      </c>
      <c r="Z23" s="366">
        <v>4113</v>
      </c>
      <c r="AA23" s="366">
        <v>4111.9470000000001</v>
      </c>
      <c r="AB23" s="23">
        <v>16448.947</v>
      </c>
      <c r="AC23" s="426"/>
      <c r="AD23" s="24">
        <v>4143</v>
      </c>
      <c r="AE23" s="366">
        <v>4142.2099999999991</v>
      </c>
      <c r="AF23" s="366">
        <v>4131.7900000000009</v>
      </c>
      <c r="AG23" s="366">
        <v>4114</v>
      </c>
      <c r="AH23" s="23">
        <v>16531</v>
      </c>
      <c r="AI23" s="213"/>
      <c r="AJ23" s="24">
        <v>4253</v>
      </c>
      <c r="AK23" s="366">
        <v>4253</v>
      </c>
      <c r="AL23" s="366">
        <v>4253</v>
      </c>
      <c r="AM23" s="366">
        <v>6018</v>
      </c>
      <c r="AN23" s="23">
        <v>18777</v>
      </c>
      <c r="AO23" s="213"/>
      <c r="AP23" s="24">
        <v>4253</v>
      </c>
      <c r="AQ23" s="366">
        <v>4253</v>
      </c>
      <c r="AR23" s="366">
        <v>4253</v>
      </c>
      <c r="AS23" s="366">
        <v>4253</v>
      </c>
      <c r="AT23" s="23">
        <v>17012</v>
      </c>
      <c r="AU23" s="213"/>
      <c r="AV23" s="24">
        <v>4154</v>
      </c>
      <c r="AW23" s="22">
        <v>4265</v>
      </c>
      <c r="AX23" s="22">
        <v>4265</v>
      </c>
      <c r="AY23" s="22">
        <v>4265</v>
      </c>
      <c r="AZ23" s="23">
        <v>16949</v>
      </c>
      <c r="BA23" s="213"/>
      <c r="BB23" s="24">
        <v>1891</v>
      </c>
      <c r="BC23" s="22">
        <v>5141</v>
      </c>
      <c r="BD23" s="22">
        <v>4328</v>
      </c>
      <c r="BE23" s="22">
        <v>4288</v>
      </c>
      <c r="BF23" s="23">
        <v>15648</v>
      </c>
      <c r="BG23" s="213"/>
      <c r="BH23" s="24">
        <v>1859</v>
      </c>
      <c r="BI23" s="22">
        <v>1799</v>
      </c>
      <c r="BJ23" s="22">
        <v>1829</v>
      </c>
      <c r="BK23" s="22">
        <v>1912</v>
      </c>
      <c r="BL23" s="23">
        <v>7399</v>
      </c>
      <c r="BM23" s="213"/>
      <c r="BN23" s="24">
        <v>1519</v>
      </c>
      <c r="BO23" s="22">
        <v>1790</v>
      </c>
      <c r="BP23" s="22">
        <v>1621</v>
      </c>
      <c r="BQ23" s="22">
        <v>2384</v>
      </c>
      <c r="BR23" s="23">
        <v>7314</v>
      </c>
      <c r="BS23" s="26"/>
      <c r="BT23" s="24">
        <v>812</v>
      </c>
      <c r="BU23" s="22">
        <v>1504</v>
      </c>
      <c r="BV23" s="22">
        <v>1503</v>
      </c>
      <c r="BW23" s="22">
        <v>1504</v>
      </c>
      <c r="BX23" s="23">
        <v>5323</v>
      </c>
      <c r="BY23" s="26"/>
      <c r="BZ23" s="24">
        <v>0</v>
      </c>
      <c r="CA23" s="22">
        <v>0</v>
      </c>
      <c r="CB23" s="22">
        <v>0</v>
      </c>
      <c r="CC23" s="22">
        <v>1971</v>
      </c>
      <c r="CD23" s="23">
        <v>1971</v>
      </c>
    </row>
    <row r="24" spans="1:82" s="159" customFormat="1" ht="15" hidden="1" customHeight="1" outlineLevel="1" x14ac:dyDescent="0.4">
      <c r="A24" s="4" t="s">
        <v>210</v>
      </c>
      <c r="B24" s="5" t="s">
        <v>9</v>
      </c>
      <c r="C24" s="213"/>
      <c r="D24" s="6"/>
      <c r="E24" s="755">
        <f>SUM(H24:J24,O24)</f>
        <v>0</v>
      </c>
      <c r="F24" s="730">
        <f>SUM(L24:N24,U24)</f>
        <v>0</v>
      </c>
      <c r="G24" s="213"/>
      <c r="H24" s="580">
        <v>0</v>
      </c>
      <c r="I24" s="823">
        <v>0</v>
      </c>
      <c r="J24" s="696">
        <v>0</v>
      </c>
      <c r="K24" s="213"/>
      <c r="L24" s="489">
        <v>0</v>
      </c>
      <c r="M24" s="371">
        <v>0</v>
      </c>
      <c r="N24" s="371">
        <v>0</v>
      </c>
      <c r="O24" s="371">
        <v>0</v>
      </c>
      <c r="P24" s="33">
        <v>0</v>
      </c>
      <c r="Q24" s="213"/>
      <c r="R24" s="489">
        <v>0</v>
      </c>
      <c r="S24" s="371">
        <v>0</v>
      </c>
      <c r="T24" s="371">
        <v>0</v>
      </c>
      <c r="U24" s="371">
        <v>0</v>
      </c>
      <c r="V24" s="371">
        <v>0</v>
      </c>
      <c r="W24" s="494"/>
      <c r="X24" s="489">
        <v>0</v>
      </c>
      <c r="Y24" s="371">
        <v>0</v>
      </c>
      <c r="Z24" s="371">
        <v>0</v>
      </c>
      <c r="AA24" s="371">
        <v>0</v>
      </c>
      <c r="AB24" s="33">
        <v>0</v>
      </c>
      <c r="AC24" s="426"/>
      <c r="AD24" s="156">
        <v>0</v>
      </c>
      <c r="AE24" s="370">
        <v>0</v>
      </c>
      <c r="AF24" s="370">
        <v>0</v>
      </c>
      <c r="AG24" s="370">
        <v>0</v>
      </c>
      <c r="AH24" s="158">
        <v>0</v>
      </c>
      <c r="AI24" s="213"/>
      <c r="AJ24" s="156">
        <v>0</v>
      </c>
      <c r="AK24" s="370">
        <v>0</v>
      </c>
      <c r="AL24" s="370">
        <v>0</v>
      </c>
      <c r="AM24" s="370">
        <v>0</v>
      </c>
      <c r="AN24" s="158">
        <v>0</v>
      </c>
      <c r="AO24" s="213"/>
      <c r="AP24" s="156">
        <v>0</v>
      </c>
      <c r="AQ24" s="370">
        <v>0</v>
      </c>
      <c r="AR24" s="370">
        <v>0</v>
      </c>
      <c r="AS24" s="370">
        <v>0</v>
      </c>
      <c r="AT24" s="158">
        <v>0</v>
      </c>
      <c r="AU24" s="213"/>
      <c r="AV24" s="156">
        <v>0</v>
      </c>
      <c r="AW24" s="157">
        <v>0</v>
      </c>
      <c r="AX24" s="157">
        <v>0</v>
      </c>
      <c r="AY24" s="157">
        <v>0</v>
      </c>
      <c r="AZ24" s="158">
        <v>0</v>
      </c>
      <c r="BA24" s="213"/>
      <c r="BB24" s="156">
        <v>0</v>
      </c>
      <c r="BC24" s="157">
        <v>0</v>
      </c>
      <c r="BD24" s="157">
        <v>0</v>
      </c>
      <c r="BE24" s="157">
        <v>0</v>
      </c>
      <c r="BF24" s="158">
        <v>0</v>
      </c>
      <c r="BG24" s="213"/>
      <c r="BH24" s="156">
        <v>0</v>
      </c>
      <c r="BI24" s="157">
        <v>0</v>
      </c>
      <c r="BJ24" s="157">
        <v>0</v>
      </c>
      <c r="BK24" s="157">
        <v>0</v>
      </c>
      <c r="BL24" s="158">
        <v>0</v>
      </c>
      <c r="BM24" s="213"/>
      <c r="BN24" s="156">
        <v>0</v>
      </c>
      <c r="BO24" s="157">
        <v>0</v>
      </c>
      <c r="BP24" s="157">
        <v>0</v>
      </c>
      <c r="BQ24" s="157">
        <v>0</v>
      </c>
      <c r="BR24" s="158">
        <v>0</v>
      </c>
      <c r="BS24" s="161"/>
      <c r="BT24" s="156">
        <v>0</v>
      </c>
      <c r="BU24" s="157">
        <v>0</v>
      </c>
      <c r="BV24" s="157">
        <v>0</v>
      </c>
      <c r="BW24" s="157">
        <v>0</v>
      </c>
      <c r="BX24" s="158">
        <v>0</v>
      </c>
      <c r="BY24" s="161"/>
      <c r="BZ24" s="156">
        <v>0</v>
      </c>
      <c r="CA24" s="157">
        <v>0</v>
      </c>
      <c r="CB24" s="157">
        <v>0</v>
      </c>
      <c r="CC24" s="157">
        <v>0</v>
      </c>
      <c r="CD24" s="158">
        <v>0</v>
      </c>
    </row>
    <row r="25" spans="1:82" s="14" customFormat="1" collapsed="1" x14ac:dyDescent="0.25">
      <c r="A25" s="94" t="s">
        <v>190</v>
      </c>
      <c r="B25" s="16" t="s">
        <v>10</v>
      </c>
      <c r="C25" s="213"/>
      <c r="D25" s="6"/>
      <c r="E25" s="752">
        <f>E20-SUM(E21:E24)</f>
        <v>30717.901999999987</v>
      </c>
      <c r="F25" s="753">
        <f>F20-SUM(F21:F24)</f>
        <v>39104.451000000015</v>
      </c>
      <c r="G25" s="213"/>
      <c r="H25" s="594">
        <v>7221.9500000000007</v>
      </c>
      <c r="I25" s="459">
        <v>7395.9959999999937</v>
      </c>
      <c r="J25" s="668">
        <v>786.75599999999702</v>
      </c>
      <c r="K25" s="213"/>
      <c r="L25" s="25">
        <v>6358.8240000000005</v>
      </c>
      <c r="M25" s="367">
        <v>11109.954999999998</v>
      </c>
      <c r="N25" s="367">
        <v>9814.6720000000059</v>
      </c>
      <c r="O25" s="367">
        <v>15313.199999999999</v>
      </c>
      <c r="P25" s="21">
        <v>42596.650999999991</v>
      </c>
      <c r="Q25" s="213"/>
      <c r="R25" s="25">
        <v>4785</v>
      </c>
      <c r="S25" s="367">
        <v>7870</v>
      </c>
      <c r="T25" s="367">
        <v>6971</v>
      </c>
      <c r="U25" s="367">
        <v>11821</v>
      </c>
      <c r="V25" s="367">
        <v>31447</v>
      </c>
      <c r="W25" s="494"/>
      <c r="X25" s="485">
        <v>4493</v>
      </c>
      <c r="Y25" s="367">
        <v>7088</v>
      </c>
      <c r="Z25" s="367">
        <v>6438</v>
      </c>
      <c r="AA25" s="367">
        <v>6833.3729999999996</v>
      </c>
      <c r="AB25" s="21">
        <v>24852.373</v>
      </c>
      <c r="AC25" s="426"/>
      <c r="AD25" s="25">
        <v>3034</v>
      </c>
      <c r="AE25" s="367">
        <v>7954.4509999999937</v>
      </c>
      <c r="AF25" s="367">
        <v>2794.5490000000063</v>
      </c>
      <c r="AG25" s="367">
        <v>6018</v>
      </c>
      <c r="AH25" s="21">
        <v>19801</v>
      </c>
      <c r="AI25" s="213"/>
      <c r="AJ25" s="25">
        <v>4284</v>
      </c>
      <c r="AK25" s="367">
        <v>6578</v>
      </c>
      <c r="AL25" s="367">
        <v>4232</v>
      </c>
      <c r="AM25" s="367">
        <v>4783</v>
      </c>
      <c r="AN25" s="21">
        <v>19877</v>
      </c>
      <c r="AO25" s="213"/>
      <c r="AP25" s="25">
        <v>5269</v>
      </c>
      <c r="AQ25" s="367">
        <v>3963</v>
      </c>
      <c r="AR25" s="367">
        <v>7674</v>
      </c>
      <c r="AS25" s="367">
        <v>8866</v>
      </c>
      <c r="AT25" s="21">
        <v>25772</v>
      </c>
      <c r="AU25" s="213"/>
      <c r="AV25" s="25">
        <v>7982</v>
      </c>
      <c r="AW25" s="20">
        <v>8115</v>
      </c>
      <c r="AX25" s="20">
        <v>12725</v>
      </c>
      <c r="AY25" s="20">
        <v>15988</v>
      </c>
      <c r="AZ25" s="21">
        <v>44810</v>
      </c>
      <c r="BA25" s="213"/>
      <c r="BB25" s="25">
        <v>4751</v>
      </c>
      <c r="BC25" s="20">
        <v>2728</v>
      </c>
      <c r="BD25" s="20">
        <v>11634</v>
      </c>
      <c r="BE25" s="20">
        <v>19617</v>
      </c>
      <c r="BF25" s="21">
        <v>38730</v>
      </c>
      <c r="BG25" s="213"/>
      <c r="BH25" s="25">
        <v>3652</v>
      </c>
      <c r="BI25" s="20">
        <v>5320</v>
      </c>
      <c r="BJ25" s="20">
        <v>4412</v>
      </c>
      <c r="BK25" s="20">
        <v>5810</v>
      </c>
      <c r="BL25" s="21">
        <v>19194</v>
      </c>
      <c r="BM25" s="213"/>
      <c r="BN25" s="25">
        <v>2412</v>
      </c>
      <c r="BO25" s="20">
        <v>6147</v>
      </c>
      <c r="BP25" s="20">
        <v>5536</v>
      </c>
      <c r="BQ25" s="20">
        <v>4704</v>
      </c>
      <c r="BR25" s="21">
        <v>18799</v>
      </c>
      <c r="BS25" s="26"/>
      <c r="BT25" s="25">
        <v>1656</v>
      </c>
      <c r="BU25" s="20">
        <v>3923</v>
      </c>
      <c r="BV25" s="20">
        <v>2707</v>
      </c>
      <c r="BW25" s="20">
        <v>4914</v>
      </c>
      <c r="BX25" s="21">
        <v>13200</v>
      </c>
      <c r="BY25" s="26"/>
      <c r="BZ25" s="25">
        <v>0</v>
      </c>
      <c r="CA25" s="20">
        <v>0</v>
      </c>
      <c r="CB25" s="20">
        <v>0</v>
      </c>
      <c r="CC25" s="20">
        <v>-1812</v>
      </c>
      <c r="CD25" s="21">
        <v>-1812</v>
      </c>
    </row>
    <row r="26" spans="1:82" ht="15" hidden="1" customHeight="1" outlineLevel="1" x14ac:dyDescent="0.25">
      <c r="A26" s="94" t="s">
        <v>193</v>
      </c>
      <c r="B26" s="5" t="s">
        <v>11</v>
      </c>
      <c r="C26" s="213"/>
      <c r="D26" s="6"/>
      <c r="E26" s="754">
        <f>SUM(H26:J26,O26)</f>
        <v>-63.693000000000005</v>
      </c>
      <c r="F26" s="729">
        <f>SUM(L26:N26,U26)</f>
        <v>-417.02300000000002</v>
      </c>
      <c r="G26" s="213"/>
      <c r="H26" s="531">
        <v>-79.293999999999997</v>
      </c>
      <c r="I26" s="532">
        <v>152.62899999999999</v>
      </c>
      <c r="J26" s="691">
        <v>-56.594000000000001</v>
      </c>
      <c r="K26" s="213"/>
      <c r="L26" s="487">
        <v>-85.912000000000006</v>
      </c>
      <c r="M26" s="369">
        <v>-78.341999999999985</v>
      </c>
      <c r="N26" s="369">
        <v>-100.76900000000001</v>
      </c>
      <c r="O26" s="369">
        <v>-80.433999999999997</v>
      </c>
      <c r="P26" s="29">
        <v>-345.45699999999999</v>
      </c>
      <c r="Q26" s="213"/>
      <c r="R26" s="487">
        <v>-160</v>
      </c>
      <c r="S26" s="369">
        <v>-153</v>
      </c>
      <c r="T26" s="369">
        <v>-66</v>
      </c>
      <c r="U26" s="369">
        <v>-152</v>
      </c>
      <c r="V26" s="369">
        <v>-531</v>
      </c>
      <c r="W26" s="494"/>
      <c r="X26" s="487">
        <v>-380</v>
      </c>
      <c r="Y26" s="369">
        <v>-194</v>
      </c>
      <c r="Z26" s="369">
        <v>-249</v>
      </c>
      <c r="AA26" s="369">
        <v>-200.25400000000002</v>
      </c>
      <c r="AB26" s="29">
        <v>-1023.254</v>
      </c>
      <c r="AC26" s="426"/>
      <c r="AD26" s="27">
        <v>-142</v>
      </c>
      <c r="AE26" s="369">
        <v>-355.13600000000713</v>
      </c>
      <c r="AF26" s="369">
        <v>-349.86399999999287</v>
      </c>
      <c r="AG26" s="369">
        <v>-432</v>
      </c>
      <c r="AH26" s="29">
        <v>-1279</v>
      </c>
      <c r="AI26" s="213"/>
      <c r="AJ26" s="27">
        <v>57</v>
      </c>
      <c r="AK26" s="369">
        <v>-262</v>
      </c>
      <c r="AL26" s="369">
        <v>-340</v>
      </c>
      <c r="AM26" s="369">
        <v>-193</v>
      </c>
      <c r="AN26" s="29">
        <v>-738</v>
      </c>
      <c r="AO26" s="213"/>
      <c r="AP26" s="27">
        <v>-112</v>
      </c>
      <c r="AQ26" s="369">
        <v>420</v>
      </c>
      <c r="AR26" s="369">
        <v>118</v>
      </c>
      <c r="AS26" s="369">
        <v>164</v>
      </c>
      <c r="AT26" s="29">
        <v>590</v>
      </c>
      <c r="AU26" s="213"/>
      <c r="AV26" s="27">
        <v>182</v>
      </c>
      <c r="AW26" s="28">
        <v>128</v>
      </c>
      <c r="AX26" s="28">
        <v>43</v>
      </c>
      <c r="AY26" s="28">
        <v>-15</v>
      </c>
      <c r="AZ26" s="29">
        <v>338</v>
      </c>
      <c r="BA26" s="213"/>
      <c r="BB26" s="27">
        <v>129</v>
      </c>
      <c r="BC26" s="28">
        <v>312</v>
      </c>
      <c r="BD26" s="28">
        <v>-90</v>
      </c>
      <c r="BE26" s="28">
        <v>171</v>
      </c>
      <c r="BF26" s="29">
        <v>522</v>
      </c>
      <c r="BG26" s="213"/>
      <c r="BH26" s="27">
        <v>275</v>
      </c>
      <c r="BI26" s="28">
        <v>-5</v>
      </c>
      <c r="BJ26" s="28">
        <v>17</v>
      </c>
      <c r="BK26" s="28">
        <v>-133</v>
      </c>
      <c r="BL26" s="29">
        <v>154</v>
      </c>
      <c r="BM26" s="213"/>
      <c r="BN26" s="27">
        <v>47</v>
      </c>
      <c r="BO26" s="28">
        <v>243</v>
      </c>
      <c r="BP26" s="28">
        <v>261</v>
      </c>
      <c r="BQ26" s="28">
        <v>980</v>
      </c>
      <c r="BR26" s="29">
        <v>1531</v>
      </c>
      <c r="BS26" s="26"/>
      <c r="BT26" s="27">
        <v>58</v>
      </c>
      <c r="BU26" s="28">
        <v>56</v>
      </c>
      <c r="BV26" s="28">
        <v>56</v>
      </c>
      <c r="BW26" s="28">
        <v>53</v>
      </c>
      <c r="BX26" s="29">
        <v>223</v>
      </c>
      <c r="BY26" s="26"/>
      <c r="BZ26" s="27">
        <v>0</v>
      </c>
      <c r="CA26" s="22">
        <v>0</v>
      </c>
      <c r="CB26" s="22">
        <v>0</v>
      </c>
      <c r="CC26" s="22">
        <v>88</v>
      </c>
      <c r="CD26" s="23">
        <v>88</v>
      </c>
    </row>
    <row r="27" spans="1:82" ht="15" hidden="1" customHeight="1" outlineLevel="1" x14ac:dyDescent="0.25">
      <c r="A27" s="94" t="s">
        <v>191</v>
      </c>
      <c r="B27" s="5" t="s">
        <v>12</v>
      </c>
      <c r="C27" s="213"/>
      <c r="D27" s="6"/>
      <c r="E27" s="754">
        <f>SUM(H27:J27,O27)</f>
        <v>-106.07299999999999</v>
      </c>
      <c r="F27" s="729">
        <f>SUM(L27:N27,U27)</f>
        <v>0.254</v>
      </c>
      <c r="G27" s="213"/>
      <c r="H27" s="531">
        <v>1.4570000000000001</v>
      </c>
      <c r="I27" s="532">
        <v>-107.19799999999999</v>
      </c>
      <c r="J27" s="691">
        <v>-0.33200000000000002</v>
      </c>
      <c r="K27" s="213"/>
      <c r="L27" s="487">
        <v>1E-3</v>
      </c>
      <c r="M27" s="369">
        <v>0.253</v>
      </c>
      <c r="N27" s="369">
        <v>0</v>
      </c>
      <c r="O27" s="369">
        <v>0</v>
      </c>
      <c r="P27" s="29">
        <v>0.254</v>
      </c>
      <c r="Q27" s="213"/>
      <c r="R27" s="487">
        <v>0</v>
      </c>
      <c r="S27" s="369">
        <v>0</v>
      </c>
      <c r="T27" s="369">
        <v>0</v>
      </c>
      <c r="U27" s="369">
        <v>0</v>
      </c>
      <c r="V27" s="369">
        <v>0</v>
      </c>
      <c r="W27" s="494"/>
      <c r="X27" s="487">
        <v>0</v>
      </c>
      <c r="Y27" s="369">
        <v>0</v>
      </c>
      <c r="Z27" s="369">
        <v>0</v>
      </c>
      <c r="AA27" s="369">
        <v>0</v>
      </c>
      <c r="AB27" s="29">
        <v>0</v>
      </c>
      <c r="AC27" s="426"/>
      <c r="AD27" s="27">
        <v>0</v>
      </c>
      <c r="AE27" s="369">
        <v>0.255</v>
      </c>
      <c r="AF27" s="369">
        <v>-0.255</v>
      </c>
      <c r="AG27" s="369">
        <v>0</v>
      </c>
      <c r="AH27" s="29">
        <v>0</v>
      </c>
      <c r="AI27" s="213"/>
      <c r="AJ27" s="27">
        <v>0</v>
      </c>
      <c r="AK27" s="369">
        <v>0</v>
      </c>
      <c r="AL27" s="369">
        <v>0</v>
      </c>
      <c r="AM27" s="369">
        <v>0</v>
      </c>
      <c r="AN27" s="29">
        <v>0</v>
      </c>
      <c r="AO27" s="213"/>
      <c r="AP27" s="27">
        <v>0</v>
      </c>
      <c r="AQ27" s="369">
        <v>0</v>
      </c>
      <c r="AR27" s="369">
        <v>0</v>
      </c>
      <c r="AS27" s="369">
        <v>1</v>
      </c>
      <c r="AT27" s="29">
        <v>1</v>
      </c>
      <c r="AU27" s="213"/>
      <c r="AV27" s="27">
        <v>0</v>
      </c>
      <c r="AW27" s="28">
        <v>0</v>
      </c>
      <c r="AX27" s="28">
        <v>4</v>
      </c>
      <c r="AY27" s="28">
        <v>0</v>
      </c>
      <c r="AZ27" s="29">
        <v>4</v>
      </c>
      <c r="BA27" s="213"/>
      <c r="BB27" s="27">
        <v>0</v>
      </c>
      <c r="BC27" s="28">
        <v>0</v>
      </c>
      <c r="BD27" s="28">
        <v>0</v>
      </c>
      <c r="BE27" s="28">
        <v>1</v>
      </c>
      <c r="BF27" s="29">
        <v>1</v>
      </c>
      <c r="BG27" s="213"/>
      <c r="BH27" s="27">
        <v>0</v>
      </c>
      <c r="BI27" s="28">
        <v>0</v>
      </c>
      <c r="BJ27" s="28">
        <v>0</v>
      </c>
      <c r="BK27" s="28">
        <v>0</v>
      </c>
      <c r="BL27" s="29">
        <v>0</v>
      </c>
      <c r="BM27" s="213"/>
      <c r="BN27" s="27">
        <v>12</v>
      </c>
      <c r="BO27" s="28">
        <v>0</v>
      </c>
      <c r="BP27" s="28">
        <v>0</v>
      </c>
      <c r="BQ27" s="28">
        <v>0</v>
      </c>
      <c r="BR27" s="29">
        <v>12</v>
      </c>
      <c r="BS27" s="26"/>
      <c r="BT27" s="27">
        <v>0</v>
      </c>
      <c r="BU27" s="28">
        <v>0</v>
      </c>
      <c r="BV27" s="28">
        <v>0</v>
      </c>
      <c r="BW27" s="28">
        <v>0</v>
      </c>
      <c r="BX27" s="29">
        <v>0</v>
      </c>
      <c r="BY27" s="26"/>
      <c r="BZ27" s="27">
        <v>0</v>
      </c>
      <c r="CA27" s="22">
        <v>0</v>
      </c>
      <c r="CB27" s="22">
        <v>0</v>
      </c>
      <c r="CC27" s="22">
        <v>0</v>
      </c>
      <c r="CD27" s="23">
        <v>0</v>
      </c>
    </row>
    <row r="28" spans="1:82" ht="15" hidden="1" customHeight="1" outlineLevel="1" x14ac:dyDescent="0.25">
      <c r="A28" s="94" t="s">
        <v>192</v>
      </c>
      <c r="B28" s="5" t="s">
        <v>13</v>
      </c>
      <c r="C28" s="213"/>
      <c r="D28" s="6"/>
      <c r="E28" s="754">
        <f>SUM(H28:J28,O28)</f>
        <v>3220.9850000000001</v>
      </c>
      <c r="F28" s="729">
        <f>SUM(L28:N28,U28)</f>
        <v>9227.7380000000012</v>
      </c>
      <c r="G28" s="213"/>
      <c r="H28" s="531">
        <v>1121.665</v>
      </c>
      <c r="I28" s="532">
        <v>309.92399999999998</v>
      </c>
      <c r="J28" s="691">
        <v>12.698</v>
      </c>
      <c r="K28" s="213"/>
      <c r="L28" s="487">
        <v>2269.2950000000001</v>
      </c>
      <c r="M28" s="369">
        <v>2200.6010000000001</v>
      </c>
      <c r="N28" s="369">
        <v>1991.8420000000001</v>
      </c>
      <c r="O28" s="369">
        <v>1776.6980000000001</v>
      </c>
      <c r="P28" s="29">
        <v>8238.4359999999997</v>
      </c>
      <c r="Q28" s="213"/>
      <c r="R28" s="487">
        <v>3500</v>
      </c>
      <c r="S28" s="369">
        <v>3256</v>
      </c>
      <c r="T28" s="369">
        <v>2944</v>
      </c>
      <c r="U28" s="369">
        <v>2766</v>
      </c>
      <c r="V28" s="369">
        <v>12466</v>
      </c>
      <c r="W28" s="494"/>
      <c r="X28" s="487">
        <v>4470</v>
      </c>
      <c r="Y28" s="369">
        <v>4352</v>
      </c>
      <c r="Z28" s="369">
        <v>4063</v>
      </c>
      <c r="AA28" s="369">
        <v>3768.7520000000004</v>
      </c>
      <c r="AB28" s="29">
        <v>16653.752</v>
      </c>
      <c r="AC28" s="426"/>
      <c r="AD28" s="27">
        <v>4313</v>
      </c>
      <c r="AE28" s="369">
        <v>4361.6440000000002</v>
      </c>
      <c r="AF28" s="369">
        <v>4547.3559999999998</v>
      </c>
      <c r="AG28" s="369">
        <v>4931</v>
      </c>
      <c r="AH28" s="29">
        <v>18153</v>
      </c>
      <c r="AI28" s="213"/>
      <c r="AJ28" s="27">
        <v>4725</v>
      </c>
      <c r="AK28" s="369">
        <v>4772</v>
      </c>
      <c r="AL28" s="369">
        <v>4449</v>
      </c>
      <c r="AM28" s="369">
        <v>4376</v>
      </c>
      <c r="AN28" s="29">
        <v>18322</v>
      </c>
      <c r="AO28" s="213"/>
      <c r="AP28" s="27">
        <v>5011</v>
      </c>
      <c r="AQ28" s="369">
        <v>4574</v>
      </c>
      <c r="AR28" s="369">
        <v>4602</v>
      </c>
      <c r="AS28" s="369">
        <v>4831</v>
      </c>
      <c r="AT28" s="29">
        <v>19018</v>
      </c>
      <c r="AU28" s="213"/>
      <c r="AV28" s="27">
        <v>5873</v>
      </c>
      <c r="AW28" s="28">
        <v>5700</v>
      </c>
      <c r="AX28" s="28">
        <v>5653</v>
      </c>
      <c r="AY28" s="28">
        <v>5407</v>
      </c>
      <c r="AZ28" s="29">
        <v>22633</v>
      </c>
      <c r="BA28" s="213"/>
      <c r="BB28" s="27">
        <v>3520</v>
      </c>
      <c r="BC28" s="28">
        <v>5628</v>
      </c>
      <c r="BD28" s="28">
        <v>5895</v>
      </c>
      <c r="BE28" s="28">
        <v>6131</v>
      </c>
      <c r="BF28" s="29">
        <v>21174</v>
      </c>
      <c r="BG28" s="213"/>
      <c r="BH28" s="27">
        <v>1210</v>
      </c>
      <c r="BI28" s="28">
        <v>1297</v>
      </c>
      <c r="BJ28" s="28">
        <v>1208</v>
      </c>
      <c r="BK28" s="28">
        <v>1181</v>
      </c>
      <c r="BL28" s="29">
        <v>4896</v>
      </c>
      <c r="BM28" s="213"/>
      <c r="BN28" s="27">
        <v>1981</v>
      </c>
      <c r="BO28" s="28">
        <v>2023</v>
      </c>
      <c r="BP28" s="28">
        <v>1892</v>
      </c>
      <c r="BQ28" s="28">
        <v>1496</v>
      </c>
      <c r="BR28" s="29">
        <v>7392</v>
      </c>
      <c r="BS28" s="26"/>
      <c r="BT28" s="27">
        <v>1718</v>
      </c>
      <c r="BU28" s="28">
        <v>1765</v>
      </c>
      <c r="BV28" s="28">
        <v>1708</v>
      </c>
      <c r="BW28" s="28">
        <v>1657</v>
      </c>
      <c r="BX28" s="29">
        <v>6848</v>
      </c>
      <c r="BY28" s="26"/>
      <c r="BZ28" s="27">
        <v>0</v>
      </c>
      <c r="CA28" s="22">
        <v>0</v>
      </c>
      <c r="CB28" s="22">
        <v>0</v>
      </c>
      <c r="CC28" s="22">
        <v>1645</v>
      </c>
      <c r="CD28" s="23">
        <v>1645</v>
      </c>
    </row>
    <row r="29" spans="1:82" ht="17.25" hidden="1" customHeight="1" outlineLevel="1" x14ac:dyDescent="0.4">
      <c r="A29" s="94" t="s">
        <v>194</v>
      </c>
      <c r="B29" s="5" t="s">
        <v>14</v>
      </c>
      <c r="C29" s="213"/>
      <c r="D29" s="6"/>
      <c r="E29" s="755">
        <f>SUM(H29:J29,O29)</f>
        <v>6375.6639999999998</v>
      </c>
      <c r="F29" s="730">
        <f>SUM(L29:N29,U29)</f>
        <v>7403.5529999999999</v>
      </c>
      <c r="G29" s="213"/>
      <c r="H29" s="580">
        <v>1486.895</v>
      </c>
      <c r="I29" s="823">
        <v>1958.1609999999996</v>
      </c>
      <c r="J29" s="696">
        <v>234.15700000000001</v>
      </c>
      <c r="K29" s="213"/>
      <c r="L29" s="489">
        <v>996.84100000000001</v>
      </c>
      <c r="M29" s="371">
        <v>2199.8240000000001</v>
      </c>
      <c r="N29" s="371">
        <v>1926.8879999999999</v>
      </c>
      <c r="O29" s="371">
        <v>2696.451</v>
      </c>
      <c r="P29" s="33">
        <v>7820.0039999999999</v>
      </c>
      <c r="Q29" s="213"/>
      <c r="R29" s="489">
        <v>453</v>
      </c>
      <c r="S29" s="371">
        <v>1202</v>
      </c>
      <c r="T29" s="371">
        <v>939</v>
      </c>
      <c r="U29" s="371">
        <v>2280</v>
      </c>
      <c r="V29" s="371">
        <v>4874</v>
      </c>
      <c r="W29" s="494"/>
      <c r="X29" s="489">
        <v>108</v>
      </c>
      <c r="Y29" s="371">
        <v>761</v>
      </c>
      <c r="Z29" s="371">
        <v>643</v>
      </c>
      <c r="AA29" s="371">
        <v>-405.62100000000009</v>
      </c>
      <c r="AB29" s="33">
        <v>1106.3789999999999</v>
      </c>
      <c r="AC29" s="426"/>
      <c r="AD29" s="31">
        <v>-893</v>
      </c>
      <c r="AE29" s="371">
        <v>1163</v>
      </c>
      <c r="AF29" s="371">
        <v>-1199</v>
      </c>
      <c r="AG29" s="371">
        <v>450</v>
      </c>
      <c r="AH29" s="33">
        <v>-479</v>
      </c>
      <c r="AI29" s="213"/>
      <c r="AJ29" s="31">
        <v>-475</v>
      </c>
      <c r="AK29" s="371">
        <v>735</v>
      </c>
      <c r="AL29" s="371">
        <v>-58</v>
      </c>
      <c r="AM29" s="371">
        <v>2407</v>
      </c>
      <c r="AN29" s="33">
        <v>2609</v>
      </c>
      <c r="AO29" s="213"/>
      <c r="AP29" s="31">
        <v>3</v>
      </c>
      <c r="AQ29" s="371">
        <v>105</v>
      </c>
      <c r="AR29" s="371">
        <v>54</v>
      </c>
      <c r="AS29" s="371">
        <v>2181</v>
      </c>
      <c r="AT29" s="33">
        <v>2343</v>
      </c>
      <c r="AU29" s="213"/>
      <c r="AV29" s="31">
        <v>481</v>
      </c>
      <c r="AW29" s="32">
        <v>679</v>
      </c>
      <c r="AX29" s="32">
        <v>1260</v>
      </c>
      <c r="AY29" s="32">
        <v>2968</v>
      </c>
      <c r="AZ29" s="33">
        <v>5388</v>
      </c>
      <c r="BA29" s="213"/>
      <c r="BB29" s="31">
        <v>-443</v>
      </c>
      <c r="BC29" s="32">
        <v>-856</v>
      </c>
      <c r="BD29" s="32">
        <v>2136</v>
      </c>
      <c r="BE29" s="32">
        <v>3745</v>
      </c>
      <c r="BF29" s="33">
        <v>4582</v>
      </c>
      <c r="BG29" s="213"/>
      <c r="BH29" s="31">
        <v>711</v>
      </c>
      <c r="BI29" s="32">
        <v>1123</v>
      </c>
      <c r="BJ29" s="32">
        <v>1200</v>
      </c>
      <c r="BK29" s="32">
        <v>398</v>
      </c>
      <c r="BL29" s="33">
        <v>3432</v>
      </c>
      <c r="BM29" s="213"/>
      <c r="BN29" s="31">
        <v>344</v>
      </c>
      <c r="BO29" s="32">
        <v>1426</v>
      </c>
      <c r="BP29" s="32">
        <v>1083</v>
      </c>
      <c r="BQ29" s="32">
        <v>600</v>
      </c>
      <c r="BR29" s="33">
        <v>3453</v>
      </c>
      <c r="BS29" s="26"/>
      <c r="BT29" s="31">
        <v>-31</v>
      </c>
      <c r="BU29" s="32">
        <v>850</v>
      </c>
      <c r="BV29" s="32">
        <v>304</v>
      </c>
      <c r="BW29" s="32">
        <v>1227</v>
      </c>
      <c r="BX29" s="33">
        <v>2350</v>
      </c>
      <c r="BY29" s="26"/>
      <c r="BZ29" s="31">
        <v>0</v>
      </c>
      <c r="CA29" s="32">
        <v>0</v>
      </c>
      <c r="CB29" s="32">
        <v>0</v>
      </c>
      <c r="CC29" s="32">
        <v>-1537</v>
      </c>
      <c r="CD29" s="33">
        <v>-1537</v>
      </c>
    </row>
    <row r="30" spans="1:82" s="14" customFormat="1" collapsed="1" x14ac:dyDescent="0.25">
      <c r="A30" s="94" t="s">
        <v>195</v>
      </c>
      <c r="B30" s="16" t="s">
        <v>17</v>
      </c>
      <c r="C30" s="213"/>
      <c r="D30" s="12"/>
      <c r="E30" s="750">
        <f>E25-SUM(E26:E29)</f>
        <v>21291.018999999986</v>
      </c>
      <c r="F30" s="728">
        <f>F25-SUM(F26:F29)</f>
        <v>22889.929000000015</v>
      </c>
      <c r="G30" s="213"/>
      <c r="H30" s="574">
        <v>4691.2270000000008</v>
      </c>
      <c r="I30" s="577">
        <v>5082.4799999999941</v>
      </c>
      <c r="J30" s="693">
        <v>596.82699999999704</v>
      </c>
      <c r="K30" s="213"/>
      <c r="L30" s="485">
        <v>3178.5990000000006</v>
      </c>
      <c r="M30" s="518">
        <v>6787.6189999999979</v>
      </c>
      <c r="N30" s="518">
        <v>5996.7110000000057</v>
      </c>
      <c r="O30" s="518">
        <v>10920.484999999999</v>
      </c>
      <c r="P30" s="529">
        <v>26883.41399999999</v>
      </c>
      <c r="Q30" s="213"/>
      <c r="R30" s="485">
        <v>992</v>
      </c>
      <c r="S30" s="518">
        <v>3565</v>
      </c>
      <c r="T30" s="518">
        <v>3154</v>
      </c>
      <c r="U30" s="518">
        <v>6927</v>
      </c>
      <c r="V30" s="518">
        <v>14638</v>
      </c>
      <c r="W30" s="494"/>
      <c r="X30" s="485">
        <v>295</v>
      </c>
      <c r="Y30" s="367">
        <v>2169</v>
      </c>
      <c r="Z30" s="367">
        <v>1981</v>
      </c>
      <c r="AA30" s="367">
        <v>3670.4960000000001</v>
      </c>
      <c r="AB30" s="21">
        <v>8115.4960000000001</v>
      </c>
      <c r="AC30" s="426"/>
      <c r="AD30" s="25">
        <v>-244</v>
      </c>
      <c r="AE30" s="367">
        <v>2784.36</v>
      </c>
      <c r="AF30" s="367">
        <v>-203.36000000000013</v>
      </c>
      <c r="AG30" s="367">
        <v>1069</v>
      </c>
      <c r="AH30" s="21">
        <v>3406</v>
      </c>
      <c r="AI30" s="213"/>
      <c r="AJ30" s="25">
        <v>-23</v>
      </c>
      <c r="AK30" s="367">
        <v>1333</v>
      </c>
      <c r="AL30" s="367">
        <v>181</v>
      </c>
      <c r="AM30" s="367">
        <v>-1807</v>
      </c>
      <c r="AN30" s="21">
        <v>-316</v>
      </c>
      <c r="AO30" s="213"/>
      <c r="AP30" s="25">
        <v>367</v>
      </c>
      <c r="AQ30" s="367">
        <v>-1136</v>
      </c>
      <c r="AR30" s="367">
        <v>2900</v>
      </c>
      <c r="AS30" s="367">
        <v>1689</v>
      </c>
      <c r="AT30" s="21">
        <v>3820</v>
      </c>
      <c r="AU30" s="213"/>
      <c r="AV30" s="25">
        <v>1446</v>
      </c>
      <c r="AW30" s="20">
        <v>1608</v>
      </c>
      <c r="AX30" s="20">
        <v>5765</v>
      </c>
      <c r="AY30" s="20">
        <v>7628</v>
      </c>
      <c r="AZ30" s="21">
        <v>16447</v>
      </c>
      <c r="BA30" s="213"/>
      <c r="BB30" s="25">
        <v>1545</v>
      </c>
      <c r="BC30" s="20">
        <v>-2356</v>
      </c>
      <c r="BD30" s="20">
        <v>3693</v>
      </c>
      <c r="BE30" s="20">
        <v>9569</v>
      </c>
      <c r="BF30" s="21">
        <v>12451</v>
      </c>
      <c r="BG30" s="213"/>
      <c r="BH30" s="25">
        <v>1456</v>
      </c>
      <c r="BI30" s="20">
        <v>2905</v>
      </c>
      <c r="BJ30" s="20">
        <v>1987</v>
      </c>
      <c r="BK30" s="20">
        <v>4364</v>
      </c>
      <c r="BL30" s="21">
        <v>10712</v>
      </c>
      <c r="BM30" s="213"/>
      <c r="BN30" s="25">
        <v>28</v>
      </c>
      <c r="BO30" s="20">
        <v>2455</v>
      </c>
      <c r="BP30" s="20">
        <v>2300</v>
      </c>
      <c r="BQ30" s="20">
        <v>1628</v>
      </c>
      <c r="BR30" s="21">
        <v>6411</v>
      </c>
      <c r="BS30" s="26"/>
      <c r="BT30" s="25">
        <v>-89</v>
      </c>
      <c r="BU30" s="20">
        <v>1252</v>
      </c>
      <c r="BV30" s="20">
        <v>639</v>
      </c>
      <c r="BW30" s="20">
        <v>1977</v>
      </c>
      <c r="BX30" s="21">
        <v>3779</v>
      </c>
      <c r="BY30" s="26"/>
      <c r="BZ30" s="25">
        <v>0</v>
      </c>
      <c r="CA30" s="20">
        <v>0</v>
      </c>
      <c r="CB30" s="20">
        <v>0</v>
      </c>
      <c r="CC30" s="20">
        <v>-2008</v>
      </c>
      <c r="CD30" s="21">
        <v>-2008</v>
      </c>
    </row>
    <row r="31" spans="1:82" ht="15" hidden="1" customHeight="1" outlineLevel="1" x14ac:dyDescent="0.25">
      <c r="A31" s="94"/>
      <c r="B31" s="34" t="s">
        <v>47</v>
      </c>
      <c r="C31" s="213"/>
      <c r="D31" s="12"/>
      <c r="E31" s="754"/>
      <c r="F31" s="729"/>
      <c r="G31" s="213"/>
      <c r="H31" s="531"/>
      <c r="I31" s="532"/>
      <c r="J31" s="691"/>
      <c r="K31" s="213"/>
      <c r="L31" s="487"/>
      <c r="M31" s="369"/>
      <c r="N31" s="369"/>
      <c r="O31" s="369"/>
      <c r="P31" s="29"/>
      <c r="Q31" s="213"/>
      <c r="R31" s="487"/>
      <c r="S31" s="369"/>
      <c r="T31" s="369"/>
      <c r="U31" s="369"/>
      <c r="V31" s="369"/>
      <c r="W31" s="494"/>
      <c r="X31" s="487"/>
      <c r="Y31" s="369">
        <v>0</v>
      </c>
      <c r="Z31" s="369">
        <v>0</v>
      </c>
      <c r="AA31" s="369">
        <v>0</v>
      </c>
      <c r="AB31" s="29"/>
      <c r="AC31" s="426"/>
      <c r="AD31" s="27"/>
      <c r="AE31" s="369">
        <v>0</v>
      </c>
      <c r="AF31" s="369">
        <v>0</v>
      </c>
      <c r="AG31" s="369">
        <v>0</v>
      </c>
      <c r="AH31" s="29">
        <v>0</v>
      </c>
      <c r="AI31" s="213"/>
      <c r="AJ31" s="27"/>
      <c r="AK31" s="369"/>
      <c r="AL31" s="369"/>
      <c r="AM31" s="369"/>
      <c r="AN31" s="29"/>
      <c r="AO31" s="213"/>
      <c r="AP31" s="27"/>
      <c r="AQ31" s="369"/>
      <c r="AR31" s="369"/>
      <c r="AS31" s="369"/>
      <c r="AT31" s="29"/>
      <c r="AU31" s="213"/>
      <c r="AV31" s="27"/>
      <c r="AW31" s="28"/>
      <c r="AX31" s="28"/>
      <c r="AY31" s="28"/>
      <c r="AZ31" s="29"/>
      <c r="BA31" s="213"/>
      <c r="BB31" s="27"/>
      <c r="BC31" s="28"/>
      <c r="BD31" s="28"/>
      <c r="BE31" s="28"/>
      <c r="BF31" s="29"/>
      <c r="BG31" s="213"/>
      <c r="BH31" s="27"/>
      <c r="BI31" s="28"/>
      <c r="BJ31" s="28"/>
      <c r="BK31" s="28"/>
      <c r="BL31" s="29"/>
      <c r="BM31" s="213"/>
      <c r="BN31" s="27"/>
      <c r="BO31" s="28"/>
      <c r="BP31" s="28"/>
      <c r="BQ31" s="28"/>
      <c r="BR31" s="29"/>
      <c r="BS31" s="26"/>
      <c r="BT31" s="27"/>
      <c r="BU31" s="28"/>
      <c r="BV31" s="28"/>
      <c r="BW31" s="28"/>
      <c r="BX31" s="29"/>
      <c r="BY31" s="26"/>
      <c r="BZ31" s="27"/>
      <c r="CA31" s="36"/>
      <c r="CB31" s="36"/>
      <c r="CC31" s="36"/>
      <c r="CD31" s="37"/>
    </row>
    <row r="32" spans="1:82" ht="15" hidden="1" customHeight="1" outlineLevel="1" x14ac:dyDescent="0.25">
      <c r="A32" s="94" t="s">
        <v>14</v>
      </c>
      <c r="B32" s="5" t="s">
        <v>14</v>
      </c>
      <c r="C32" s="213"/>
      <c r="D32" s="6"/>
      <c r="E32" s="754">
        <f>SUM(H32:J32,O32)</f>
        <v>6375.6639999999998</v>
      </c>
      <c r="F32" s="729">
        <f>SUM(L32:N32,U32)</f>
        <v>7403.5529999999999</v>
      </c>
      <c r="G32" s="213"/>
      <c r="H32" s="531">
        <v>1486.895</v>
      </c>
      <c r="I32" s="532">
        <v>1958.1609999999996</v>
      </c>
      <c r="J32" s="691">
        <v>234.15700000000001</v>
      </c>
      <c r="K32" s="213"/>
      <c r="L32" s="487">
        <v>996.84100000000001</v>
      </c>
      <c r="M32" s="519">
        <v>2199.8240000000001</v>
      </c>
      <c r="N32" s="519">
        <v>1926.8879999999999</v>
      </c>
      <c r="O32" s="519">
        <v>2696.451</v>
      </c>
      <c r="P32" s="530">
        <v>7820.0039999999999</v>
      </c>
      <c r="Q32" s="213"/>
      <c r="R32" s="487">
        <v>453</v>
      </c>
      <c r="S32" s="519">
        <v>1202</v>
      </c>
      <c r="T32" s="519">
        <v>939</v>
      </c>
      <c r="U32" s="519">
        <v>2280</v>
      </c>
      <c r="V32" s="519">
        <v>4874</v>
      </c>
      <c r="W32" s="494"/>
      <c r="X32" s="487">
        <v>108</v>
      </c>
      <c r="Y32" s="369">
        <v>761</v>
      </c>
      <c r="Z32" s="369">
        <v>643</v>
      </c>
      <c r="AA32" s="369">
        <v>-406</v>
      </c>
      <c r="AB32" s="29">
        <v>1106</v>
      </c>
      <c r="AC32" s="426"/>
      <c r="AD32" s="27">
        <v>-893</v>
      </c>
      <c r="AE32" s="369">
        <v>1163</v>
      </c>
      <c r="AF32" s="369">
        <v>-1199</v>
      </c>
      <c r="AG32" s="369">
        <v>449</v>
      </c>
      <c r="AH32" s="29">
        <v>-480</v>
      </c>
      <c r="AI32" s="213"/>
      <c r="AJ32" s="27">
        <v>-475</v>
      </c>
      <c r="AK32" s="369">
        <v>735</v>
      </c>
      <c r="AL32" s="369">
        <v>-58</v>
      </c>
      <c r="AM32" s="369">
        <v>2407</v>
      </c>
      <c r="AN32" s="29">
        <v>2609</v>
      </c>
      <c r="AO32" s="213"/>
      <c r="AP32" s="27">
        <v>3</v>
      </c>
      <c r="AQ32" s="369">
        <v>105</v>
      </c>
      <c r="AR32" s="369">
        <v>54</v>
      </c>
      <c r="AS32" s="369">
        <v>2181</v>
      </c>
      <c r="AT32" s="29">
        <v>2343</v>
      </c>
      <c r="AU32" s="213"/>
      <c r="AV32" s="27">
        <v>481</v>
      </c>
      <c r="AW32" s="28">
        <v>679</v>
      </c>
      <c r="AX32" s="28">
        <v>1260</v>
      </c>
      <c r="AY32" s="28">
        <v>2968</v>
      </c>
      <c r="AZ32" s="29">
        <v>5388</v>
      </c>
      <c r="BA32" s="213"/>
      <c r="BB32" s="27">
        <v>-443</v>
      </c>
      <c r="BC32" s="28">
        <v>-856</v>
      </c>
      <c r="BD32" s="28">
        <v>2136</v>
      </c>
      <c r="BE32" s="28">
        <v>3745</v>
      </c>
      <c r="BF32" s="29">
        <v>4582</v>
      </c>
      <c r="BG32" s="213"/>
      <c r="BH32" s="27">
        <v>711</v>
      </c>
      <c r="BI32" s="28">
        <v>1123</v>
      </c>
      <c r="BJ32" s="28">
        <v>1200</v>
      </c>
      <c r="BK32" s="28">
        <v>398</v>
      </c>
      <c r="BL32" s="29">
        <v>3432</v>
      </c>
      <c r="BM32" s="213"/>
      <c r="BN32" s="27">
        <v>344</v>
      </c>
      <c r="BO32" s="28">
        <v>1426</v>
      </c>
      <c r="BP32" s="28">
        <v>1083</v>
      </c>
      <c r="BQ32" s="28">
        <v>600</v>
      </c>
      <c r="BR32" s="29">
        <v>3453</v>
      </c>
      <c r="BS32" s="26"/>
      <c r="BT32" s="27">
        <v>-31</v>
      </c>
      <c r="BU32" s="28">
        <v>850</v>
      </c>
      <c r="BV32" s="28">
        <v>304</v>
      </c>
      <c r="BW32" s="28">
        <v>1227</v>
      </c>
      <c r="BX32" s="29">
        <v>2350</v>
      </c>
      <c r="BY32" s="26"/>
      <c r="BZ32" s="27">
        <v>0</v>
      </c>
      <c r="CA32" s="22">
        <v>0</v>
      </c>
      <c r="CB32" s="22">
        <v>0</v>
      </c>
      <c r="CC32" s="22">
        <v>-1537</v>
      </c>
      <c r="CD32" s="23">
        <v>-1537</v>
      </c>
    </row>
    <row r="33" spans="1:82" ht="15" hidden="1" customHeight="1" outlineLevel="1" x14ac:dyDescent="0.25">
      <c r="A33" s="94" t="s">
        <v>170</v>
      </c>
      <c r="B33" s="5" t="s">
        <v>12</v>
      </c>
      <c r="C33" s="213"/>
      <c r="D33" s="35"/>
      <c r="E33" s="754">
        <f>SUM(H33:J33,O33)</f>
        <v>-106.07299999999999</v>
      </c>
      <c r="F33" s="729">
        <f>SUM(L33:N33,U33)</f>
        <v>0.254</v>
      </c>
      <c r="G33" s="213"/>
      <c r="H33" s="531">
        <v>1.4570000000000001</v>
      </c>
      <c r="I33" s="532">
        <v>-107.19799999999999</v>
      </c>
      <c r="J33" s="691">
        <v>-0.33200000000000002</v>
      </c>
      <c r="K33" s="213"/>
      <c r="L33" s="487">
        <v>1E-3</v>
      </c>
      <c r="M33" s="519">
        <v>0.253</v>
      </c>
      <c r="N33" s="519">
        <v>0</v>
      </c>
      <c r="O33" s="519">
        <v>0</v>
      </c>
      <c r="P33" s="530">
        <v>0.254</v>
      </c>
      <c r="Q33" s="213"/>
      <c r="R33" s="487">
        <v>0</v>
      </c>
      <c r="S33" s="519">
        <v>0</v>
      </c>
      <c r="T33" s="519">
        <v>0</v>
      </c>
      <c r="U33" s="519">
        <v>0</v>
      </c>
      <c r="V33" s="519">
        <v>0</v>
      </c>
      <c r="W33" s="494"/>
      <c r="X33" s="487">
        <v>0</v>
      </c>
      <c r="Y33" s="369">
        <v>0</v>
      </c>
      <c r="Z33" s="369">
        <v>0</v>
      </c>
      <c r="AA33" s="369">
        <v>0</v>
      </c>
      <c r="AB33" s="29">
        <v>0</v>
      </c>
      <c r="AC33" s="426"/>
      <c r="AD33" s="27">
        <v>0</v>
      </c>
      <c r="AE33" s="369">
        <v>0.255</v>
      </c>
      <c r="AF33" s="369">
        <v>-0.255</v>
      </c>
      <c r="AG33" s="369">
        <v>0</v>
      </c>
      <c r="AH33" s="29">
        <v>0</v>
      </c>
      <c r="AI33" s="213"/>
      <c r="AJ33" s="27">
        <v>0</v>
      </c>
      <c r="AK33" s="369">
        <v>0</v>
      </c>
      <c r="AL33" s="369">
        <v>0</v>
      </c>
      <c r="AM33" s="369">
        <v>0</v>
      </c>
      <c r="AN33" s="29">
        <v>0</v>
      </c>
      <c r="AO33" s="213"/>
      <c r="AP33" s="27">
        <v>0</v>
      </c>
      <c r="AQ33" s="369">
        <v>0</v>
      </c>
      <c r="AR33" s="369">
        <v>0</v>
      </c>
      <c r="AS33" s="369">
        <v>1</v>
      </c>
      <c r="AT33" s="29">
        <v>1</v>
      </c>
      <c r="AU33" s="213"/>
      <c r="AV33" s="27">
        <v>0</v>
      </c>
      <c r="AW33" s="28">
        <v>0</v>
      </c>
      <c r="AX33" s="28">
        <v>4</v>
      </c>
      <c r="AY33" s="28">
        <v>0</v>
      </c>
      <c r="AZ33" s="29">
        <v>4</v>
      </c>
      <c r="BA33" s="213"/>
      <c r="BB33" s="27">
        <v>0</v>
      </c>
      <c r="BC33" s="28">
        <v>0</v>
      </c>
      <c r="BD33" s="28">
        <v>0</v>
      </c>
      <c r="BE33" s="28">
        <v>1</v>
      </c>
      <c r="BF33" s="29">
        <v>1</v>
      </c>
      <c r="BG33" s="213"/>
      <c r="BH33" s="27">
        <v>0</v>
      </c>
      <c r="BI33" s="28">
        <v>0</v>
      </c>
      <c r="BJ33" s="28">
        <v>0</v>
      </c>
      <c r="BK33" s="28">
        <v>0</v>
      </c>
      <c r="BL33" s="29">
        <v>0</v>
      </c>
      <c r="BM33" s="213"/>
      <c r="BN33" s="27">
        <v>12</v>
      </c>
      <c r="BO33" s="28">
        <v>0</v>
      </c>
      <c r="BP33" s="28">
        <v>0</v>
      </c>
      <c r="BQ33" s="28">
        <v>0</v>
      </c>
      <c r="BR33" s="29">
        <v>12</v>
      </c>
      <c r="BS33" s="26"/>
      <c r="BT33" s="27">
        <v>0</v>
      </c>
      <c r="BU33" s="28">
        <v>0</v>
      </c>
      <c r="BV33" s="28">
        <v>0</v>
      </c>
      <c r="BW33" s="28">
        <v>0</v>
      </c>
      <c r="BX33" s="29">
        <v>0</v>
      </c>
      <c r="BY33" s="26"/>
      <c r="BZ33" s="27">
        <v>0</v>
      </c>
      <c r="CA33" s="22">
        <v>0</v>
      </c>
      <c r="CB33" s="22">
        <v>0</v>
      </c>
      <c r="CC33" s="22">
        <v>0</v>
      </c>
      <c r="CD33" s="23">
        <v>0</v>
      </c>
    </row>
    <row r="34" spans="1:82" ht="15" hidden="1" customHeight="1" outlineLevel="1" x14ac:dyDescent="0.25">
      <c r="A34" s="94" t="s">
        <v>88</v>
      </c>
      <c r="B34" s="5" t="s">
        <v>13</v>
      </c>
      <c r="C34" s="213"/>
      <c r="D34" s="12"/>
      <c r="E34" s="754">
        <f>SUM(H34:J34,O34)</f>
        <v>3220.9850000000001</v>
      </c>
      <c r="F34" s="729">
        <f>SUM(L34:N34,U34)</f>
        <v>9227.7380000000012</v>
      </c>
      <c r="G34" s="213"/>
      <c r="H34" s="531">
        <v>1121.665</v>
      </c>
      <c r="I34" s="532">
        <v>309.92399999999998</v>
      </c>
      <c r="J34" s="691">
        <v>12.698</v>
      </c>
      <c r="K34" s="213"/>
      <c r="L34" s="487">
        <v>2269.2950000000001</v>
      </c>
      <c r="M34" s="519">
        <v>2200.6010000000001</v>
      </c>
      <c r="N34" s="519">
        <v>1991.8420000000001</v>
      </c>
      <c r="O34" s="519">
        <v>1776.6980000000001</v>
      </c>
      <c r="P34" s="530">
        <v>8238.4359999999997</v>
      </c>
      <c r="Q34" s="213"/>
      <c r="R34" s="487">
        <v>3500</v>
      </c>
      <c r="S34" s="519">
        <v>3256</v>
      </c>
      <c r="T34" s="519">
        <v>2944</v>
      </c>
      <c r="U34" s="519">
        <v>2766</v>
      </c>
      <c r="V34" s="519">
        <v>12466</v>
      </c>
      <c r="W34" s="494"/>
      <c r="X34" s="487">
        <v>4470</v>
      </c>
      <c r="Y34" s="369">
        <v>4352</v>
      </c>
      <c r="Z34" s="369">
        <v>4063</v>
      </c>
      <c r="AA34" s="369">
        <v>3768.7520000000004</v>
      </c>
      <c r="AB34" s="29">
        <v>16653.752</v>
      </c>
      <c r="AC34" s="426"/>
      <c r="AD34" s="27">
        <v>4313</v>
      </c>
      <c r="AE34" s="369">
        <v>4361.6440000000002</v>
      </c>
      <c r="AF34" s="369">
        <v>4547.3559999999998</v>
      </c>
      <c r="AG34" s="369">
        <v>4931</v>
      </c>
      <c r="AH34" s="29">
        <v>18153</v>
      </c>
      <c r="AI34" s="213"/>
      <c r="AJ34" s="27">
        <v>4725</v>
      </c>
      <c r="AK34" s="369">
        <v>4772</v>
      </c>
      <c r="AL34" s="369">
        <v>4449</v>
      </c>
      <c r="AM34" s="369">
        <v>4376</v>
      </c>
      <c r="AN34" s="29">
        <v>18322</v>
      </c>
      <c r="AO34" s="213"/>
      <c r="AP34" s="27">
        <v>5011</v>
      </c>
      <c r="AQ34" s="369">
        <v>4574</v>
      </c>
      <c r="AR34" s="369">
        <v>4603</v>
      </c>
      <c r="AS34" s="369">
        <v>4830</v>
      </c>
      <c r="AT34" s="29">
        <v>19018</v>
      </c>
      <c r="AU34" s="213"/>
      <c r="AV34" s="27">
        <v>5873</v>
      </c>
      <c r="AW34" s="28">
        <v>5701</v>
      </c>
      <c r="AX34" s="28">
        <v>5652</v>
      </c>
      <c r="AY34" s="28">
        <v>5407</v>
      </c>
      <c r="AZ34" s="29">
        <v>22633</v>
      </c>
      <c r="BA34" s="213"/>
      <c r="BB34" s="27">
        <v>3520</v>
      </c>
      <c r="BC34" s="28">
        <v>5628</v>
      </c>
      <c r="BD34" s="28">
        <v>5895</v>
      </c>
      <c r="BE34" s="28">
        <v>6131</v>
      </c>
      <c r="BF34" s="29">
        <v>21174</v>
      </c>
      <c r="BG34" s="213"/>
      <c r="BH34" s="27">
        <v>1210</v>
      </c>
      <c r="BI34" s="28">
        <v>1297</v>
      </c>
      <c r="BJ34" s="28">
        <v>1208</v>
      </c>
      <c r="BK34" s="28">
        <v>1181</v>
      </c>
      <c r="BL34" s="29">
        <v>4896</v>
      </c>
      <c r="BM34" s="213"/>
      <c r="BN34" s="27">
        <v>1981</v>
      </c>
      <c r="BO34" s="28">
        <v>2023</v>
      </c>
      <c r="BP34" s="28">
        <v>1892</v>
      </c>
      <c r="BQ34" s="28">
        <v>1496</v>
      </c>
      <c r="BR34" s="29">
        <v>7392</v>
      </c>
      <c r="BS34" s="26"/>
      <c r="BT34" s="27">
        <v>1718</v>
      </c>
      <c r="BU34" s="28">
        <v>1765</v>
      </c>
      <c r="BV34" s="28">
        <v>1708</v>
      </c>
      <c r="BW34" s="28">
        <v>1657</v>
      </c>
      <c r="BX34" s="29">
        <v>6848</v>
      </c>
      <c r="BY34" s="26"/>
      <c r="BZ34" s="27">
        <v>0</v>
      </c>
      <c r="CA34" s="22">
        <v>0</v>
      </c>
      <c r="CB34" s="22">
        <v>0</v>
      </c>
      <c r="CC34" s="22">
        <v>1645</v>
      </c>
      <c r="CD34" s="23">
        <v>1645</v>
      </c>
    </row>
    <row r="35" spans="1:82" ht="15" hidden="1" customHeight="1" outlineLevel="1" x14ac:dyDescent="0.25">
      <c r="A35" s="94" t="s">
        <v>89</v>
      </c>
      <c r="B35" s="5" t="s">
        <v>48</v>
      </c>
      <c r="C35" s="213"/>
      <c r="D35" s="12"/>
      <c r="E35" s="756">
        <f>SUM(H35:J35,O35)</f>
        <v>13439.828</v>
      </c>
      <c r="F35" s="731">
        <f>SUM(L35:N35,U35)</f>
        <v>14087</v>
      </c>
      <c r="G35" s="213"/>
      <c r="H35" s="531">
        <v>3500</v>
      </c>
      <c r="I35" s="532">
        <v>3156</v>
      </c>
      <c r="J35" s="691">
        <v>3001.828</v>
      </c>
      <c r="K35" s="213"/>
      <c r="L35" s="531">
        <v>3462</v>
      </c>
      <c r="M35" s="468">
        <v>3495</v>
      </c>
      <c r="N35" s="468">
        <v>3522</v>
      </c>
      <c r="O35" s="468">
        <v>3782</v>
      </c>
      <c r="P35" s="539">
        <v>14261</v>
      </c>
      <c r="Q35" s="213"/>
      <c r="R35" s="487">
        <v>4921</v>
      </c>
      <c r="S35" s="369">
        <v>4940</v>
      </c>
      <c r="T35" s="369">
        <v>4946</v>
      </c>
      <c r="U35" s="369">
        <v>3608</v>
      </c>
      <c r="V35" s="369">
        <v>18415</v>
      </c>
      <c r="W35" s="494"/>
      <c r="X35" s="487">
        <v>4914</v>
      </c>
      <c r="Y35" s="369">
        <v>4893</v>
      </c>
      <c r="Z35" s="369">
        <v>4871</v>
      </c>
      <c r="AA35" s="369">
        <v>4863.1179999999986</v>
      </c>
      <c r="AB35" s="29">
        <v>19541.117999999999</v>
      </c>
      <c r="AC35" s="426"/>
      <c r="AD35" s="27">
        <v>5003</v>
      </c>
      <c r="AE35" s="369">
        <v>4974</v>
      </c>
      <c r="AF35" s="369">
        <v>4957</v>
      </c>
      <c r="AG35" s="369">
        <v>4908</v>
      </c>
      <c r="AH35" s="29">
        <v>19842</v>
      </c>
      <c r="AI35" s="213"/>
      <c r="AJ35" s="27">
        <v>5185</v>
      </c>
      <c r="AK35" s="369">
        <v>5181</v>
      </c>
      <c r="AL35" s="369">
        <v>5609</v>
      </c>
      <c r="AM35" s="369">
        <v>6943</v>
      </c>
      <c r="AN35" s="29">
        <v>22918</v>
      </c>
      <c r="AO35" s="213"/>
      <c r="AP35" s="27">
        <v>5623</v>
      </c>
      <c r="AQ35" s="369">
        <v>5641</v>
      </c>
      <c r="AR35" s="369">
        <v>5649</v>
      </c>
      <c r="AS35" s="369">
        <v>5146</v>
      </c>
      <c r="AT35" s="29">
        <v>22059</v>
      </c>
      <c r="AU35" s="213"/>
      <c r="AV35" s="27">
        <v>5372</v>
      </c>
      <c r="AW35" s="28">
        <v>5545</v>
      </c>
      <c r="AX35" s="28">
        <v>5538</v>
      </c>
      <c r="AY35" s="28">
        <v>5580</v>
      </c>
      <c r="AZ35" s="29">
        <v>22035</v>
      </c>
      <c r="BA35" s="213"/>
      <c r="BB35" s="27">
        <v>2899</v>
      </c>
      <c r="BC35" s="28">
        <v>10971</v>
      </c>
      <c r="BD35" s="28">
        <v>7584</v>
      </c>
      <c r="BE35" s="28">
        <v>5515</v>
      </c>
      <c r="BF35" s="29">
        <v>26969</v>
      </c>
      <c r="BG35" s="213"/>
      <c r="BH35" s="27">
        <v>2947</v>
      </c>
      <c r="BI35" s="28">
        <v>2893</v>
      </c>
      <c r="BJ35" s="28">
        <v>2873</v>
      </c>
      <c r="BK35" s="28">
        <v>2860</v>
      </c>
      <c r="BL35" s="29">
        <v>11573</v>
      </c>
      <c r="BM35" s="213"/>
      <c r="BN35" s="27">
        <v>3460</v>
      </c>
      <c r="BO35" s="28">
        <v>2571</v>
      </c>
      <c r="BP35" s="28">
        <v>2396</v>
      </c>
      <c r="BQ35" s="28">
        <v>3131</v>
      </c>
      <c r="BR35" s="29">
        <v>11558</v>
      </c>
      <c r="BS35" s="26"/>
      <c r="BT35" s="27">
        <v>1464</v>
      </c>
      <c r="BU35" s="28">
        <v>2156</v>
      </c>
      <c r="BV35" s="28">
        <v>2155</v>
      </c>
      <c r="BW35" s="28">
        <v>2188</v>
      </c>
      <c r="BX35" s="29">
        <v>7963</v>
      </c>
      <c r="BY35" s="26"/>
      <c r="BZ35" s="27">
        <v>0</v>
      </c>
      <c r="CA35" s="36">
        <v>0</v>
      </c>
      <c r="CB35" s="36">
        <v>0</v>
      </c>
      <c r="CC35" s="36">
        <v>4642</v>
      </c>
      <c r="CD35" s="37">
        <v>4642</v>
      </c>
    </row>
    <row r="36" spans="1:82" s="159" customFormat="1" ht="15" hidden="1" customHeight="1" outlineLevel="1" x14ac:dyDescent="0.4">
      <c r="A36" s="94" t="s">
        <v>196</v>
      </c>
      <c r="B36" s="5" t="s">
        <v>49</v>
      </c>
      <c r="C36" s="213"/>
      <c r="D36" s="6"/>
      <c r="E36" s="757">
        <f>SUM(H36:J36,O36)</f>
        <v>287.17200000000003</v>
      </c>
      <c r="F36" s="734">
        <f>SUM(L36:N36,U36)</f>
        <v>58</v>
      </c>
      <c r="G36" s="213"/>
      <c r="H36" s="535">
        <v>14</v>
      </c>
      <c r="I36" s="536">
        <v>253</v>
      </c>
      <c r="J36" s="692">
        <v>5.1719999999999997</v>
      </c>
      <c r="K36" s="213"/>
      <c r="L36" s="535">
        <v>14</v>
      </c>
      <c r="M36" s="521">
        <v>15</v>
      </c>
      <c r="N36" s="521">
        <v>14</v>
      </c>
      <c r="O36" s="521">
        <v>15</v>
      </c>
      <c r="P36" s="540">
        <v>58</v>
      </c>
      <c r="Q36" s="213"/>
      <c r="R36" s="488">
        <v>14</v>
      </c>
      <c r="S36" s="370">
        <v>15</v>
      </c>
      <c r="T36" s="370">
        <v>14</v>
      </c>
      <c r="U36" s="370">
        <v>15</v>
      </c>
      <c r="V36" s="370">
        <v>58</v>
      </c>
      <c r="W36" s="494"/>
      <c r="X36" s="488">
        <v>113</v>
      </c>
      <c r="Y36" s="370">
        <v>112</v>
      </c>
      <c r="Z36" s="370">
        <v>113</v>
      </c>
      <c r="AA36" s="370">
        <v>79.882000000000005</v>
      </c>
      <c r="AB36" s="158">
        <v>417.88200000000001</v>
      </c>
      <c r="AC36" s="426"/>
      <c r="AD36" s="156">
        <v>113</v>
      </c>
      <c r="AE36" s="370">
        <v>112.30000000000001</v>
      </c>
      <c r="AF36" s="371">
        <v>112.69999999999999</v>
      </c>
      <c r="AG36" s="370">
        <v>113</v>
      </c>
      <c r="AH36" s="158">
        <v>451</v>
      </c>
      <c r="AI36" s="213"/>
      <c r="AJ36" s="156">
        <v>113</v>
      </c>
      <c r="AK36" s="370">
        <v>112</v>
      </c>
      <c r="AL36" s="370">
        <v>113</v>
      </c>
      <c r="AM36" s="370">
        <v>113</v>
      </c>
      <c r="AN36" s="158">
        <v>451</v>
      </c>
      <c r="AO36" s="213"/>
      <c r="AP36" s="156">
        <v>113</v>
      </c>
      <c r="AQ36" s="370">
        <v>112</v>
      </c>
      <c r="AR36" s="370">
        <v>113</v>
      </c>
      <c r="AS36" s="370">
        <v>113</v>
      </c>
      <c r="AT36" s="158">
        <v>451</v>
      </c>
      <c r="AU36" s="213"/>
      <c r="AV36" s="156">
        <v>113</v>
      </c>
      <c r="AW36" s="157">
        <v>112</v>
      </c>
      <c r="AX36" s="157">
        <v>113</v>
      </c>
      <c r="AY36" s="157">
        <v>113</v>
      </c>
      <c r="AZ36" s="158">
        <v>451</v>
      </c>
      <c r="BA36" s="213"/>
      <c r="BB36" s="156">
        <v>89</v>
      </c>
      <c r="BC36" s="157">
        <v>108</v>
      </c>
      <c r="BD36" s="157">
        <v>107</v>
      </c>
      <c r="BE36" s="157">
        <v>112</v>
      </c>
      <c r="BF36" s="158">
        <v>416</v>
      </c>
      <c r="BG36" s="213"/>
      <c r="BH36" s="156">
        <v>266</v>
      </c>
      <c r="BI36" s="157">
        <v>4</v>
      </c>
      <c r="BJ36" s="157">
        <v>12</v>
      </c>
      <c r="BK36" s="157">
        <v>13</v>
      </c>
      <c r="BL36" s="158">
        <v>295</v>
      </c>
      <c r="BM36" s="213"/>
      <c r="BN36" s="156">
        <v>52</v>
      </c>
      <c r="BO36" s="157">
        <v>74</v>
      </c>
      <c r="BP36" s="157">
        <v>64</v>
      </c>
      <c r="BQ36" s="157">
        <v>841</v>
      </c>
      <c r="BR36" s="158">
        <v>1031</v>
      </c>
      <c r="BS36" s="161"/>
      <c r="BT36" s="156">
        <v>59</v>
      </c>
      <c r="BU36" s="157">
        <v>56</v>
      </c>
      <c r="BV36" s="157">
        <v>55</v>
      </c>
      <c r="BW36" s="157">
        <v>53</v>
      </c>
      <c r="BX36" s="158">
        <v>223</v>
      </c>
      <c r="BY36" s="161"/>
      <c r="BZ36" s="156">
        <v>0</v>
      </c>
      <c r="CA36" s="187">
        <v>0</v>
      </c>
      <c r="CB36" s="187">
        <v>0</v>
      </c>
      <c r="CC36" s="187">
        <v>65</v>
      </c>
      <c r="CD36" s="188">
        <v>65</v>
      </c>
    </row>
    <row r="37" spans="1:82" s="14" customFormat="1" collapsed="1" x14ac:dyDescent="0.25">
      <c r="A37" s="94" t="s">
        <v>50</v>
      </c>
      <c r="B37" s="16" t="s">
        <v>50</v>
      </c>
      <c r="C37" s="213"/>
      <c r="D37" s="6"/>
      <c r="E37" s="750">
        <f>E30+SUM(E32:E36)</f>
        <v>44508.594999999987</v>
      </c>
      <c r="F37" s="728">
        <f>F30+SUM(F32:F36)</f>
        <v>53666.474000000017</v>
      </c>
      <c r="G37" s="213"/>
      <c r="H37" s="574">
        <v>10815.244000000002</v>
      </c>
      <c r="I37" s="577">
        <v>10652.366999999995</v>
      </c>
      <c r="J37" s="693">
        <v>3850.35</v>
      </c>
      <c r="K37" s="213"/>
      <c r="L37" s="485">
        <v>9920.7360000000008</v>
      </c>
      <c r="M37" s="518">
        <v>14698.296999999999</v>
      </c>
      <c r="N37" s="518">
        <v>13451.441000000006</v>
      </c>
      <c r="O37" s="518">
        <v>19190.633999999998</v>
      </c>
      <c r="P37" s="529">
        <v>57261.107999999993</v>
      </c>
      <c r="Q37" s="213"/>
      <c r="R37" s="485">
        <v>9880</v>
      </c>
      <c r="S37" s="518">
        <v>12978</v>
      </c>
      <c r="T37" s="518">
        <v>11997</v>
      </c>
      <c r="U37" s="518">
        <v>15596</v>
      </c>
      <c r="V37" s="518">
        <v>50451</v>
      </c>
      <c r="W37" s="494"/>
      <c r="X37" s="485">
        <v>9900</v>
      </c>
      <c r="Y37" s="367">
        <v>12287</v>
      </c>
      <c r="Z37" s="367">
        <v>11671</v>
      </c>
      <c r="AA37" s="367">
        <v>11975.752</v>
      </c>
      <c r="AB37" s="21">
        <v>45833.752</v>
      </c>
      <c r="AC37" s="426"/>
      <c r="AD37" s="25">
        <v>8292</v>
      </c>
      <c r="AE37" s="367">
        <v>13395.558999999997</v>
      </c>
      <c r="AF37" s="367">
        <v>8214.4410000000025</v>
      </c>
      <c r="AG37" s="367">
        <v>11470</v>
      </c>
      <c r="AH37" s="21">
        <v>41372</v>
      </c>
      <c r="AI37" s="213"/>
      <c r="AJ37" s="25">
        <v>9525</v>
      </c>
      <c r="AK37" s="367">
        <v>12133</v>
      </c>
      <c r="AL37" s="367">
        <v>10294</v>
      </c>
      <c r="AM37" s="367">
        <v>12032</v>
      </c>
      <c r="AN37" s="21">
        <v>43984</v>
      </c>
      <c r="AO37" s="213"/>
      <c r="AP37" s="25">
        <v>11117</v>
      </c>
      <c r="AQ37" s="367">
        <v>9296</v>
      </c>
      <c r="AR37" s="367">
        <v>13319</v>
      </c>
      <c r="AS37" s="367">
        <v>13960</v>
      </c>
      <c r="AT37" s="21">
        <v>47692</v>
      </c>
      <c r="AU37" s="213"/>
      <c r="AV37" s="25">
        <v>13285</v>
      </c>
      <c r="AW37" s="20">
        <v>13645</v>
      </c>
      <c r="AX37" s="20">
        <v>18332</v>
      </c>
      <c r="AY37" s="20">
        <v>21696</v>
      </c>
      <c r="AZ37" s="21">
        <v>66958</v>
      </c>
      <c r="BA37" s="213"/>
      <c r="BB37" s="25">
        <v>7610</v>
      </c>
      <c r="BC37" s="20">
        <v>13495</v>
      </c>
      <c r="BD37" s="20">
        <v>19415</v>
      </c>
      <c r="BE37" s="20">
        <v>25073</v>
      </c>
      <c r="BF37" s="21">
        <v>65593</v>
      </c>
      <c r="BG37" s="213"/>
      <c r="BH37" s="25">
        <v>6590</v>
      </c>
      <c r="BI37" s="20">
        <v>8222</v>
      </c>
      <c r="BJ37" s="20">
        <v>7280</v>
      </c>
      <c r="BK37" s="20">
        <v>8816</v>
      </c>
      <c r="BL37" s="21">
        <v>30908</v>
      </c>
      <c r="BM37" s="213"/>
      <c r="BN37" s="25">
        <v>5877</v>
      </c>
      <c r="BO37" s="20">
        <v>8549</v>
      </c>
      <c r="BP37" s="20">
        <v>7735</v>
      </c>
      <c r="BQ37" s="20">
        <v>7696</v>
      </c>
      <c r="BR37" s="21">
        <v>29857</v>
      </c>
      <c r="BS37" s="26"/>
      <c r="BT37" s="25">
        <v>3121</v>
      </c>
      <c r="BU37" s="20">
        <v>6079</v>
      </c>
      <c r="BV37" s="20">
        <v>4861</v>
      </c>
      <c r="BW37" s="20">
        <v>7102</v>
      </c>
      <c r="BX37" s="21">
        <v>21163</v>
      </c>
      <c r="BY37" s="26"/>
      <c r="BZ37" s="25">
        <v>0</v>
      </c>
      <c r="CA37" s="20">
        <v>0</v>
      </c>
      <c r="CB37" s="20">
        <v>0</v>
      </c>
      <c r="CC37" s="20">
        <v>2807</v>
      </c>
      <c r="CD37" s="21">
        <v>2807</v>
      </c>
    </row>
    <row r="38" spans="1:82" ht="15" hidden="1" customHeight="1" outlineLevel="1" x14ac:dyDescent="0.25">
      <c r="A38" s="4" t="s">
        <v>209</v>
      </c>
      <c r="B38" s="5" t="s">
        <v>51</v>
      </c>
      <c r="C38" s="213"/>
      <c r="D38" s="76"/>
      <c r="E38" s="754"/>
      <c r="F38" s="729"/>
      <c r="G38" s="213"/>
      <c r="H38" s="531"/>
      <c r="I38" s="532"/>
      <c r="J38" s="691">
        <v>0</v>
      </c>
      <c r="K38" s="213"/>
      <c r="L38" s="487"/>
      <c r="M38" s="369"/>
      <c r="N38" s="369"/>
      <c r="O38" s="369"/>
      <c r="P38" s="29"/>
      <c r="Q38" s="213"/>
      <c r="R38" s="487"/>
      <c r="S38" s="369"/>
      <c r="T38" s="369"/>
      <c r="U38" s="369"/>
      <c r="V38" s="369"/>
      <c r="W38" s="494"/>
      <c r="X38" s="487"/>
      <c r="Y38" s="369">
        <v>0</v>
      </c>
      <c r="Z38" s="369">
        <v>0</v>
      </c>
      <c r="AA38" s="369">
        <v>0</v>
      </c>
      <c r="AB38" s="29"/>
      <c r="AC38" s="426"/>
      <c r="AD38" s="27">
        <v>0</v>
      </c>
      <c r="AE38" s="369">
        <v>0</v>
      </c>
      <c r="AF38" s="369">
        <v>0</v>
      </c>
      <c r="AG38" s="369">
        <v>0</v>
      </c>
      <c r="AH38" s="29">
        <v>0</v>
      </c>
      <c r="AI38" s="213"/>
      <c r="AJ38" s="27">
        <v>0</v>
      </c>
      <c r="AK38" s="369">
        <v>0</v>
      </c>
      <c r="AL38" s="369">
        <v>0</v>
      </c>
      <c r="AM38" s="369">
        <v>0</v>
      </c>
      <c r="AN38" s="29">
        <v>0</v>
      </c>
      <c r="AO38" s="213"/>
      <c r="AP38" s="27">
        <v>0</v>
      </c>
      <c r="AQ38" s="369">
        <v>0</v>
      </c>
      <c r="AR38" s="369">
        <v>0</v>
      </c>
      <c r="AS38" s="369">
        <v>0</v>
      </c>
      <c r="AT38" s="29">
        <v>0</v>
      </c>
      <c r="AU38" s="213"/>
      <c r="AV38" s="27">
        <v>0</v>
      </c>
      <c r="AW38" s="28">
        <v>0</v>
      </c>
      <c r="AX38" s="28">
        <v>0</v>
      </c>
      <c r="AY38" s="28">
        <v>0</v>
      </c>
      <c r="AZ38" s="29">
        <v>0</v>
      </c>
      <c r="BA38" s="213"/>
      <c r="BB38" s="27">
        <v>0</v>
      </c>
      <c r="BC38" s="28">
        <v>0</v>
      </c>
      <c r="BD38" s="28">
        <v>0</v>
      </c>
      <c r="BE38" s="28">
        <v>19</v>
      </c>
      <c r="BF38" s="29">
        <v>19</v>
      </c>
      <c r="BG38" s="213"/>
      <c r="BH38" s="27">
        <v>0</v>
      </c>
      <c r="BI38" s="28">
        <v>455</v>
      </c>
      <c r="BJ38" s="28">
        <v>31</v>
      </c>
      <c r="BK38" s="28">
        <v>-270</v>
      </c>
      <c r="BL38" s="29">
        <v>216</v>
      </c>
      <c r="BM38" s="213"/>
      <c r="BN38" s="27">
        <v>0</v>
      </c>
      <c r="BO38" s="28">
        <v>0</v>
      </c>
      <c r="BP38" s="28">
        <v>0</v>
      </c>
      <c r="BQ38" s="28">
        <v>0</v>
      </c>
      <c r="BR38" s="29">
        <v>0</v>
      </c>
      <c r="BS38" s="26"/>
      <c r="BT38" s="27">
        <v>0</v>
      </c>
      <c r="BU38" s="28">
        <v>0</v>
      </c>
      <c r="BV38" s="28">
        <v>0</v>
      </c>
      <c r="BW38" s="28">
        <v>0</v>
      </c>
      <c r="BX38" s="29">
        <v>0</v>
      </c>
      <c r="BY38" s="26"/>
      <c r="BZ38" s="27">
        <v>0</v>
      </c>
      <c r="CA38" s="36">
        <v>0</v>
      </c>
      <c r="CB38" s="36">
        <v>0</v>
      </c>
      <c r="CC38" s="36">
        <v>0</v>
      </c>
      <c r="CD38" s="37">
        <v>0</v>
      </c>
    </row>
    <row r="39" spans="1:82" ht="15" hidden="1" customHeight="1" outlineLevel="1" x14ac:dyDescent="0.25">
      <c r="A39" s="94" t="s">
        <v>52</v>
      </c>
      <c r="B39" s="5" t="s">
        <v>52</v>
      </c>
      <c r="C39" s="213"/>
      <c r="D39" s="76"/>
      <c r="E39" s="756">
        <f t="shared" ref="E39:E44" si="0">SUM(H39:J39,O39)</f>
        <v>655</v>
      </c>
      <c r="F39" s="731">
        <f t="shared" ref="F39:F44" si="1">SUM(L39:N39,U39)</f>
        <v>1095</v>
      </c>
      <c r="G39" s="213"/>
      <c r="H39" s="531">
        <v>207</v>
      </c>
      <c r="I39" s="532">
        <v>108</v>
      </c>
      <c r="J39" s="691">
        <v>0</v>
      </c>
      <c r="K39" s="213"/>
      <c r="L39" s="531">
        <v>277</v>
      </c>
      <c r="M39" s="468">
        <v>272</v>
      </c>
      <c r="N39" s="468">
        <v>269</v>
      </c>
      <c r="O39" s="468">
        <v>340</v>
      </c>
      <c r="P39" s="539">
        <v>1158</v>
      </c>
      <c r="Q39" s="213"/>
      <c r="R39" s="487">
        <v>329</v>
      </c>
      <c r="S39" s="369">
        <v>-210</v>
      </c>
      <c r="T39" s="369">
        <v>235</v>
      </c>
      <c r="U39" s="369">
        <v>277</v>
      </c>
      <c r="V39" s="369">
        <v>631</v>
      </c>
      <c r="W39" s="494"/>
      <c r="X39" s="487">
        <v>171</v>
      </c>
      <c r="Y39" s="369">
        <v>151</v>
      </c>
      <c r="Z39" s="369">
        <v>240</v>
      </c>
      <c r="AA39" s="369">
        <v>298</v>
      </c>
      <c r="AB39" s="29">
        <v>860</v>
      </c>
      <c r="AC39" s="426"/>
      <c r="AD39" s="27">
        <v>174</v>
      </c>
      <c r="AE39" s="369">
        <v>240</v>
      </c>
      <c r="AF39" s="369">
        <v>232.71199999999999</v>
      </c>
      <c r="AG39" s="369">
        <v>197.26400000000001</v>
      </c>
      <c r="AH39" s="29">
        <v>843.976</v>
      </c>
      <c r="AI39" s="213"/>
      <c r="AJ39" s="27">
        <v>254</v>
      </c>
      <c r="AK39" s="369">
        <v>329</v>
      </c>
      <c r="AL39" s="369">
        <v>330</v>
      </c>
      <c r="AM39" s="369">
        <v>329</v>
      </c>
      <c r="AN39" s="29">
        <v>1242</v>
      </c>
      <c r="AO39" s="213"/>
      <c r="AP39" s="27">
        <v>278</v>
      </c>
      <c r="AQ39" s="369">
        <v>148</v>
      </c>
      <c r="AR39" s="369">
        <v>225</v>
      </c>
      <c r="AS39" s="369">
        <v>515</v>
      </c>
      <c r="AT39" s="29">
        <v>1166</v>
      </c>
      <c r="AU39" s="213"/>
      <c r="AV39" s="27">
        <v>420</v>
      </c>
      <c r="AW39" s="28">
        <v>55</v>
      </c>
      <c r="AX39" s="28">
        <v>391</v>
      </c>
      <c r="AY39" s="28">
        <v>317</v>
      </c>
      <c r="AZ39" s="29">
        <v>1183</v>
      </c>
      <c r="BA39" s="213"/>
      <c r="BB39" s="27">
        <v>541</v>
      </c>
      <c r="BC39" s="28">
        <v>500</v>
      </c>
      <c r="BD39" s="28">
        <v>455</v>
      </c>
      <c r="BE39" s="28">
        <v>405</v>
      </c>
      <c r="BF39" s="29">
        <v>1901</v>
      </c>
      <c r="BG39" s="213"/>
      <c r="BH39" s="27">
        <v>185</v>
      </c>
      <c r="BI39" s="28">
        <v>185</v>
      </c>
      <c r="BJ39" s="28">
        <v>185</v>
      </c>
      <c r="BK39" s="28">
        <v>185</v>
      </c>
      <c r="BL39" s="29">
        <v>740</v>
      </c>
      <c r="BM39" s="213"/>
      <c r="BN39" s="27">
        <v>134</v>
      </c>
      <c r="BO39" s="28">
        <v>153</v>
      </c>
      <c r="BP39" s="28">
        <v>185</v>
      </c>
      <c r="BQ39" s="28">
        <v>189</v>
      </c>
      <c r="BR39" s="29">
        <v>661</v>
      </c>
      <c r="BS39" s="26"/>
      <c r="BT39" s="27">
        <v>125</v>
      </c>
      <c r="BU39" s="28">
        <v>125</v>
      </c>
      <c r="BV39" s="28">
        <v>125</v>
      </c>
      <c r="BW39" s="28">
        <v>144</v>
      </c>
      <c r="BX39" s="29">
        <v>519</v>
      </c>
      <c r="BY39" s="26"/>
      <c r="BZ39" s="27">
        <v>0</v>
      </c>
      <c r="CA39" s="36">
        <v>0</v>
      </c>
      <c r="CB39" s="36">
        <v>0</v>
      </c>
      <c r="CC39" s="36">
        <v>124</v>
      </c>
      <c r="CD39" s="37">
        <v>124</v>
      </c>
    </row>
    <row r="40" spans="1:82" ht="15" hidden="1" customHeight="1" outlineLevel="1" x14ac:dyDescent="0.25">
      <c r="A40" s="94" t="s">
        <v>64</v>
      </c>
      <c r="B40" s="5" t="s">
        <v>64</v>
      </c>
      <c r="C40" s="213"/>
      <c r="D40" s="88"/>
      <c r="E40" s="756">
        <f t="shared" si="0"/>
        <v>0</v>
      </c>
      <c r="F40" s="731">
        <f t="shared" si="1"/>
        <v>0</v>
      </c>
      <c r="G40" s="213"/>
      <c r="H40" s="531">
        <v>0</v>
      </c>
      <c r="I40" s="532">
        <v>0</v>
      </c>
      <c r="J40" s="691">
        <v>0</v>
      </c>
      <c r="K40" s="213"/>
      <c r="L40" s="531">
        <v>0</v>
      </c>
      <c r="M40" s="468">
        <v>0</v>
      </c>
      <c r="N40" s="468">
        <v>0</v>
      </c>
      <c r="O40" s="468"/>
      <c r="P40" s="539"/>
      <c r="Q40" s="213"/>
      <c r="R40" s="487">
        <v>0</v>
      </c>
      <c r="S40" s="369">
        <v>0</v>
      </c>
      <c r="T40" s="369">
        <v>0</v>
      </c>
      <c r="U40" s="369"/>
      <c r="V40" s="369"/>
      <c r="W40" s="494"/>
      <c r="X40" s="487">
        <v>0</v>
      </c>
      <c r="Y40" s="369">
        <v>0</v>
      </c>
      <c r="Z40" s="369">
        <v>0</v>
      </c>
      <c r="AA40" s="369">
        <v>0</v>
      </c>
      <c r="AB40" s="23">
        <v>0</v>
      </c>
      <c r="AC40" s="426"/>
      <c r="AD40" s="27">
        <v>0</v>
      </c>
      <c r="AE40" s="369">
        <v>0</v>
      </c>
      <c r="AF40" s="369">
        <v>0</v>
      </c>
      <c r="AG40" s="366">
        <v>0</v>
      </c>
      <c r="AH40" s="23">
        <v>0</v>
      </c>
      <c r="AI40" s="213"/>
      <c r="AJ40" s="27">
        <v>0</v>
      </c>
      <c r="AK40" s="369">
        <v>0</v>
      </c>
      <c r="AL40" s="369">
        <v>0</v>
      </c>
      <c r="AM40" s="369">
        <v>0</v>
      </c>
      <c r="AN40" s="29">
        <v>0</v>
      </c>
      <c r="AO40" s="213"/>
      <c r="AP40" s="27">
        <v>0</v>
      </c>
      <c r="AQ40" s="369">
        <v>0</v>
      </c>
      <c r="AR40" s="369">
        <v>0</v>
      </c>
      <c r="AS40" s="369">
        <v>0</v>
      </c>
      <c r="AT40" s="29">
        <v>0</v>
      </c>
      <c r="AU40" s="213"/>
      <c r="AV40" s="27">
        <v>0</v>
      </c>
      <c r="AW40" s="28">
        <v>0</v>
      </c>
      <c r="AX40" s="28">
        <v>0</v>
      </c>
      <c r="AY40" s="28">
        <v>0</v>
      </c>
      <c r="AZ40" s="29">
        <v>0</v>
      </c>
      <c r="BA40" s="213"/>
      <c r="BB40" s="27">
        <v>0</v>
      </c>
      <c r="BC40" s="28">
        <v>0</v>
      </c>
      <c r="BD40" s="28">
        <v>0</v>
      </c>
      <c r="BE40" s="28">
        <v>0</v>
      </c>
      <c r="BF40" s="29">
        <v>0</v>
      </c>
      <c r="BG40" s="213"/>
      <c r="BH40" s="27">
        <v>0</v>
      </c>
      <c r="BI40" s="28">
        <v>0</v>
      </c>
      <c r="BJ40" s="28">
        <v>0</v>
      </c>
      <c r="BK40" s="28">
        <v>0</v>
      </c>
      <c r="BL40" s="29">
        <v>0</v>
      </c>
      <c r="BM40" s="213"/>
      <c r="BN40" s="27">
        <v>0</v>
      </c>
      <c r="BO40" s="28">
        <v>0</v>
      </c>
      <c r="BP40" s="28">
        <v>0</v>
      </c>
      <c r="BQ40" s="28">
        <v>0</v>
      </c>
      <c r="BR40" s="29">
        <v>0</v>
      </c>
      <c r="BS40" s="26"/>
      <c r="BT40" s="27">
        <v>0</v>
      </c>
      <c r="BU40" s="28">
        <v>0</v>
      </c>
      <c r="BV40" s="28">
        <v>0</v>
      </c>
      <c r="BW40" s="28">
        <v>0</v>
      </c>
      <c r="BX40" s="29">
        <v>0</v>
      </c>
      <c r="BY40" s="26"/>
      <c r="BZ40" s="27">
        <v>0</v>
      </c>
      <c r="CA40" s="36">
        <v>0</v>
      </c>
      <c r="CB40" s="36">
        <v>0</v>
      </c>
      <c r="CC40" s="36">
        <v>0</v>
      </c>
      <c r="CD40" s="37">
        <v>0</v>
      </c>
    </row>
    <row r="41" spans="1:82" ht="15" hidden="1" customHeight="1" outlineLevel="1" x14ac:dyDescent="0.25">
      <c r="A41" s="94" t="s">
        <v>91</v>
      </c>
      <c r="B41" s="5" t="s">
        <v>55</v>
      </c>
      <c r="C41" s="213"/>
      <c r="D41" s="88"/>
      <c r="E41" s="756">
        <f t="shared" si="0"/>
        <v>0</v>
      </c>
      <c r="F41" s="731">
        <f t="shared" si="1"/>
        <v>0</v>
      </c>
      <c r="G41" s="213"/>
      <c r="H41" s="531">
        <v>0</v>
      </c>
      <c r="I41" s="532">
        <v>0</v>
      </c>
      <c r="J41" s="691">
        <v>0</v>
      </c>
      <c r="K41" s="213"/>
      <c r="L41" s="531">
        <v>0</v>
      </c>
      <c r="M41" s="468">
        <v>0</v>
      </c>
      <c r="N41" s="468">
        <v>0</v>
      </c>
      <c r="O41" s="468"/>
      <c r="P41" s="539"/>
      <c r="Q41" s="213"/>
      <c r="R41" s="487">
        <v>0</v>
      </c>
      <c r="S41" s="369">
        <v>0</v>
      </c>
      <c r="T41" s="369">
        <v>0</v>
      </c>
      <c r="U41" s="369"/>
      <c r="V41" s="369"/>
      <c r="W41" s="494"/>
      <c r="X41" s="487">
        <v>0</v>
      </c>
      <c r="Y41" s="369">
        <v>0</v>
      </c>
      <c r="Z41" s="369">
        <v>0</v>
      </c>
      <c r="AA41" s="369">
        <v>0</v>
      </c>
      <c r="AB41" s="29">
        <v>0</v>
      </c>
      <c r="AC41" s="426"/>
      <c r="AD41" s="27">
        <v>0</v>
      </c>
      <c r="AE41" s="369">
        <v>0</v>
      </c>
      <c r="AF41" s="369">
        <v>0</v>
      </c>
      <c r="AG41" s="369">
        <v>0</v>
      </c>
      <c r="AH41" s="29">
        <v>0</v>
      </c>
      <c r="AI41" s="213"/>
      <c r="AJ41" s="27">
        <v>0</v>
      </c>
      <c r="AK41" s="369">
        <v>0</v>
      </c>
      <c r="AL41" s="369">
        <v>0</v>
      </c>
      <c r="AM41" s="369">
        <v>0</v>
      </c>
      <c r="AN41" s="29">
        <v>0</v>
      </c>
      <c r="AO41" s="213"/>
      <c r="AP41" s="27">
        <v>0</v>
      </c>
      <c r="AQ41" s="369">
        <v>0</v>
      </c>
      <c r="AR41" s="369">
        <v>0</v>
      </c>
      <c r="AS41" s="369">
        <v>0</v>
      </c>
      <c r="AT41" s="29">
        <v>0</v>
      </c>
      <c r="AU41" s="213"/>
      <c r="AV41" s="27">
        <v>0</v>
      </c>
      <c r="AW41" s="28">
        <v>0</v>
      </c>
      <c r="AX41" s="28">
        <v>0</v>
      </c>
      <c r="AY41" s="28">
        <v>0</v>
      </c>
      <c r="AZ41" s="29">
        <v>0</v>
      </c>
      <c r="BA41" s="213"/>
      <c r="BB41" s="27">
        <v>632</v>
      </c>
      <c r="BC41" s="28">
        <v>0</v>
      </c>
      <c r="BD41" s="28">
        <v>0</v>
      </c>
      <c r="BE41" s="28">
        <v>0</v>
      </c>
      <c r="BF41" s="29">
        <v>632</v>
      </c>
      <c r="BG41" s="213"/>
      <c r="BH41" s="27">
        <v>0</v>
      </c>
      <c r="BI41" s="28">
        <v>0</v>
      </c>
      <c r="BJ41" s="28">
        <v>0</v>
      </c>
      <c r="BK41" s="28">
        <v>214</v>
      </c>
      <c r="BL41" s="29">
        <v>214</v>
      </c>
      <c r="BM41" s="213"/>
      <c r="BN41" s="27">
        <v>189</v>
      </c>
      <c r="BO41" s="28">
        <v>0</v>
      </c>
      <c r="BP41" s="28">
        <v>0</v>
      </c>
      <c r="BQ41" s="28">
        <v>0</v>
      </c>
      <c r="BR41" s="29">
        <v>189</v>
      </c>
      <c r="BS41" s="26"/>
      <c r="BT41" s="27">
        <v>0</v>
      </c>
      <c r="BU41" s="28">
        <v>0</v>
      </c>
      <c r="BV41" s="28">
        <v>0</v>
      </c>
      <c r="BW41" s="28">
        <v>285</v>
      </c>
      <c r="BX41" s="29">
        <v>285</v>
      </c>
      <c r="BY41" s="26"/>
      <c r="BZ41" s="27">
        <v>0</v>
      </c>
      <c r="CA41" s="36">
        <v>0</v>
      </c>
      <c r="CB41" s="36">
        <v>0</v>
      </c>
      <c r="CC41" s="36">
        <v>2765</v>
      </c>
      <c r="CD41" s="37">
        <v>2765</v>
      </c>
    </row>
    <row r="42" spans="1:82" ht="15" hidden="1" customHeight="1" outlineLevel="1" x14ac:dyDescent="0.25">
      <c r="A42" s="94"/>
      <c r="B42" s="5" t="s">
        <v>56</v>
      </c>
      <c r="C42" s="213"/>
      <c r="D42" s="88"/>
      <c r="E42" s="756">
        <f t="shared" si="0"/>
        <v>0</v>
      </c>
      <c r="F42" s="731">
        <f t="shared" si="1"/>
        <v>0</v>
      </c>
      <c r="G42" s="213"/>
      <c r="H42" s="531">
        <v>0</v>
      </c>
      <c r="I42" s="532">
        <v>0</v>
      </c>
      <c r="J42" s="691">
        <v>0</v>
      </c>
      <c r="K42" s="213"/>
      <c r="L42" s="531">
        <v>0</v>
      </c>
      <c r="M42" s="468">
        <v>0</v>
      </c>
      <c r="N42" s="468">
        <v>0</v>
      </c>
      <c r="O42" s="468"/>
      <c r="P42" s="539"/>
      <c r="Q42" s="213"/>
      <c r="R42" s="487">
        <v>0</v>
      </c>
      <c r="S42" s="369">
        <v>0</v>
      </c>
      <c r="T42" s="369">
        <v>0</v>
      </c>
      <c r="U42" s="369"/>
      <c r="V42" s="369"/>
      <c r="W42" s="494"/>
      <c r="X42" s="487">
        <v>0</v>
      </c>
      <c r="Y42" s="369">
        <v>0</v>
      </c>
      <c r="Z42" s="369">
        <v>0</v>
      </c>
      <c r="AA42" s="369">
        <v>0</v>
      </c>
      <c r="AB42" s="29">
        <v>0</v>
      </c>
      <c r="AC42" s="426"/>
      <c r="AD42" s="27">
        <v>0</v>
      </c>
      <c r="AE42" s="369">
        <v>0</v>
      </c>
      <c r="AF42" s="369">
        <v>0</v>
      </c>
      <c r="AG42" s="369">
        <v>0</v>
      </c>
      <c r="AH42" s="29">
        <v>0</v>
      </c>
      <c r="AI42" s="213"/>
      <c r="AJ42" s="27">
        <v>0</v>
      </c>
      <c r="AK42" s="369">
        <v>0</v>
      </c>
      <c r="AL42" s="369">
        <v>0</v>
      </c>
      <c r="AM42" s="369">
        <v>0</v>
      </c>
      <c r="AN42" s="29">
        <v>0</v>
      </c>
      <c r="AO42" s="213"/>
      <c r="AP42" s="27">
        <v>0</v>
      </c>
      <c r="AQ42" s="369">
        <v>0</v>
      </c>
      <c r="AR42" s="369">
        <v>0</v>
      </c>
      <c r="AS42" s="369">
        <v>0</v>
      </c>
      <c r="AT42" s="29">
        <v>0</v>
      </c>
      <c r="AU42" s="213"/>
      <c r="AV42" s="27">
        <v>0</v>
      </c>
      <c r="AW42" s="28">
        <v>0</v>
      </c>
      <c r="AX42" s="28">
        <v>0</v>
      </c>
      <c r="AY42" s="28">
        <v>0</v>
      </c>
      <c r="AZ42" s="29">
        <v>0</v>
      </c>
      <c r="BA42" s="213"/>
      <c r="BB42" s="27">
        <v>0</v>
      </c>
      <c r="BC42" s="28">
        <v>0</v>
      </c>
      <c r="BD42" s="28">
        <v>0</v>
      </c>
      <c r="BE42" s="28">
        <v>-4800</v>
      </c>
      <c r="BF42" s="29">
        <v>-4800</v>
      </c>
      <c r="BG42" s="213"/>
      <c r="BH42" s="27">
        <v>0</v>
      </c>
      <c r="BI42" s="28">
        <v>0</v>
      </c>
      <c r="BJ42" s="28">
        <v>0</v>
      </c>
      <c r="BK42" s="28">
        <v>-956</v>
      </c>
      <c r="BL42" s="29">
        <v>-956</v>
      </c>
      <c r="BM42" s="213"/>
      <c r="BN42" s="27">
        <v>0</v>
      </c>
      <c r="BO42" s="28">
        <v>0</v>
      </c>
      <c r="BP42" s="28">
        <v>0</v>
      </c>
      <c r="BQ42" s="28">
        <v>394</v>
      </c>
      <c r="BR42" s="29">
        <v>394</v>
      </c>
      <c r="BS42" s="26"/>
      <c r="BT42" s="27">
        <v>0</v>
      </c>
      <c r="BU42" s="28">
        <v>0</v>
      </c>
      <c r="BV42" s="28">
        <v>0</v>
      </c>
      <c r="BW42" s="28">
        <v>0</v>
      </c>
      <c r="BX42" s="29">
        <v>0</v>
      </c>
      <c r="BY42" s="26"/>
      <c r="BZ42" s="27">
        <v>0</v>
      </c>
      <c r="CA42" s="36">
        <v>0</v>
      </c>
      <c r="CB42" s="36">
        <v>0</v>
      </c>
      <c r="CC42" s="36">
        <v>0</v>
      </c>
      <c r="CD42" s="37">
        <v>0</v>
      </c>
    </row>
    <row r="43" spans="1:82" ht="15" hidden="1" customHeight="1" outlineLevel="1" x14ac:dyDescent="0.25">
      <c r="A43" s="94" t="s">
        <v>135</v>
      </c>
      <c r="B43" s="5" t="s">
        <v>79</v>
      </c>
      <c r="C43" s="213"/>
      <c r="D43" s="88"/>
      <c r="E43" s="756">
        <f t="shared" si="0"/>
        <v>0</v>
      </c>
      <c r="F43" s="731">
        <f t="shared" si="1"/>
        <v>0</v>
      </c>
      <c r="G43" s="213"/>
      <c r="H43" s="531">
        <v>0</v>
      </c>
      <c r="I43" s="532">
        <v>0</v>
      </c>
      <c r="J43" s="691">
        <v>0</v>
      </c>
      <c r="K43" s="213"/>
      <c r="L43" s="531">
        <v>0</v>
      </c>
      <c r="M43" s="468">
        <v>0</v>
      </c>
      <c r="N43" s="468">
        <v>0</v>
      </c>
      <c r="O43" s="468"/>
      <c r="P43" s="539"/>
      <c r="Q43" s="213"/>
      <c r="R43" s="487">
        <v>0</v>
      </c>
      <c r="S43" s="369">
        <v>0</v>
      </c>
      <c r="T43" s="369">
        <v>0</v>
      </c>
      <c r="U43" s="369"/>
      <c r="V43" s="369"/>
      <c r="W43" s="494"/>
      <c r="X43" s="487">
        <v>0</v>
      </c>
      <c r="Y43" s="369">
        <v>0</v>
      </c>
      <c r="Z43" s="369">
        <v>0</v>
      </c>
      <c r="AA43" s="369">
        <v>0</v>
      </c>
      <c r="AB43" s="29">
        <v>0</v>
      </c>
      <c r="AC43" s="426"/>
      <c r="AD43" s="27">
        <v>0</v>
      </c>
      <c r="AE43" s="369">
        <v>0</v>
      </c>
      <c r="AF43" s="369">
        <v>0</v>
      </c>
      <c r="AG43" s="369">
        <v>0</v>
      </c>
      <c r="AH43" s="29">
        <v>0</v>
      </c>
      <c r="AI43" s="213"/>
      <c r="AJ43" s="27">
        <v>0</v>
      </c>
      <c r="AK43" s="369">
        <v>0</v>
      </c>
      <c r="AL43" s="369">
        <v>0</v>
      </c>
      <c r="AM43" s="369">
        <v>0</v>
      </c>
      <c r="AN43" s="29">
        <v>0</v>
      </c>
      <c r="AO43" s="213"/>
      <c r="AP43" s="27">
        <v>0</v>
      </c>
      <c r="AQ43" s="369">
        <v>0</v>
      </c>
      <c r="AR43" s="369">
        <v>0</v>
      </c>
      <c r="AS43" s="369">
        <v>0</v>
      </c>
      <c r="AT43" s="29">
        <v>0</v>
      </c>
      <c r="AU43" s="213"/>
      <c r="AV43" s="27">
        <v>0</v>
      </c>
      <c r="AW43" s="28">
        <v>0</v>
      </c>
      <c r="AX43" s="28">
        <v>0</v>
      </c>
      <c r="AY43" s="28">
        <v>0</v>
      </c>
      <c r="AZ43" s="29">
        <v>0</v>
      </c>
      <c r="BA43" s="213"/>
      <c r="BB43" s="27">
        <v>0</v>
      </c>
      <c r="BC43" s="28">
        <v>0</v>
      </c>
      <c r="BD43" s="28">
        <v>0</v>
      </c>
      <c r="BE43" s="28">
        <v>0</v>
      </c>
      <c r="BF43" s="29">
        <v>0</v>
      </c>
      <c r="BG43" s="213"/>
      <c r="BH43" s="27">
        <v>0</v>
      </c>
      <c r="BI43" s="28">
        <v>0</v>
      </c>
      <c r="BJ43" s="28">
        <v>0</v>
      </c>
      <c r="BK43" s="28">
        <v>0</v>
      </c>
      <c r="BL43" s="29">
        <v>0</v>
      </c>
      <c r="BM43" s="213"/>
      <c r="BN43" s="27">
        <v>0</v>
      </c>
      <c r="BO43" s="28">
        <v>0</v>
      </c>
      <c r="BP43" s="28">
        <v>0</v>
      </c>
      <c r="BQ43" s="28">
        <v>0</v>
      </c>
      <c r="BR43" s="29">
        <v>0</v>
      </c>
      <c r="BS43" s="26"/>
      <c r="BT43" s="27">
        <v>375</v>
      </c>
      <c r="BU43" s="28">
        <v>375</v>
      </c>
      <c r="BV43" s="28">
        <v>375</v>
      </c>
      <c r="BW43" s="28">
        <v>0</v>
      </c>
      <c r="BX43" s="29">
        <v>1125</v>
      </c>
      <c r="BY43" s="26"/>
      <c r="BZ43" s="27">
        <v>0</v>
      </c>
      <c r="CA43" s="36">
        <v>0</v>
      </c>
      <c r="CB43" s="36">
        <v>0</v>
      </c>
      <c r="CC43" s="36">
        <v>375</v>
      </c>
      <c r="CD43" s="37">
        <v>375</v>
      </c>
    </row>
    <row r="44" spans="1:82" ht="17.25" hidden="1" customHeight="1" outlineLevel="1" x14ac:dyDescent="0.4">
      <c r="A44" s="94" t="s">
        <v>140</v>
      </c>
      <c r="B44" s="5" t="s">
        <v>27</v>
      </c>
      <c r="C44" s="213"/>
      <c r="D44" s="217"/>
      <c r="E44" s="758">
        <f t="shared" si="0"/>
        <v>98.396000000000043</v>
      </c>
      <c r="F44" s="735">
        <f t="shared" si="1"/>
        <v>-117.51100000000002</v>
      </c>
      <c r="G44" s="213"/>
      <c r="H44" s="593">
        <v>16</v>
      </c>
      <c r="I44" s="523">
        <v>15.325999999999993</v>
      </c>
      <c r="J44" s="685">
        <v>51</v>
      </c>
      <c r="K44" s="213"/>
      <c r="L44" s="593">
        <v>-31.408000000000001</v>
      </c>
      <c r="M44" s="523">
        <v>1.1619999999999919</v>
      </c>
      <c r="N44" s="523">
        <v>1.7349999999999852</v>
      </c>
      <c r="O44" s="371">
        <v>16.07000000000005</v>
      </c>
      <c r="P44" s="33">
        <v>-12.440999999999974</v>
      </c>
      <c r="Q44" s="213"/>
      <c r="R44" s="489">
        <v>11</v>
      </c>
      <c r="S44" s="371">
        <v>-37</v>
      </c>
      <c r="T44" s="371">
        <v>2</v>
      </c>
      <c r="U44" s="371">
        <v>-89</v>
      </c>
      <c r="V44" s="371">
        <v>-114</v>
      </c>
      <c r="W44" s="494"/>
      <c r="X44" s="489">
        <v>-60</v>
      </c>
      <c r="Y44" s="371">
        <v>42</v>
      </c>
      <c r="Z44" s="371">
        <v>-14</v>
      </c>
      <c r="AA44" s="371">
        <v>24.864000000000033</v>
      </c>
      <c r="AB44" s="33">
        <v>-7.1359999999999673</v>
      </c>
      <c r="AC44" s="426"/>
      <c r="AD44" s="31">
        <v>-255</v>
      </c>
      <c r="AE44" s="371">
        <v>310</v>
      </c>
      <c r="AF44" s="371">
        <v>-29</v>
      </c>
      <c r="AG44" s="371">
        <v>-426</v>
      </c>
      <c r="AH44" s="33">
        <v>-400</v>
      </c>
      <c r="AI44" s="213"/>
      <c r="AJ44" s="31">
        <v>-55</v>
      </c>
      <c r="AK44" s="371">
        <v>-42</v>
      </c>
      <c r="AL44" s="371">
        <v>-453</v>
      </c>
      <c r="AM44" s="371">
        <v>356</v>
      </c>
      <c r="AN44" s="33">
        <v>-194</v>
      </c>
      <c r="AO44" s="213"/>
      <c r="AP44" s="31">
        <v>-225</v>
      </c>
      <c r="AQ44" s="371">
        <v>307</v>
      </c>
      <c r="AR44" s="371">
        <v>4</v>
      </c>
      <c r="AS44" s="371">
        <v>54</v>
      </c>
      <c r="AT44" s="33">
        <v>140</v>
      </c>
      <c r="AU44" s="213"/>
      <c r="AV44" s="31">
        <v>70</v>
      </c>
      <c r="AW44" s="32">
        <v>15</v>
      </c>
      <c r="AX44" s="32">
        <v>-69</v>
      </c>
      <c r="AY44" s="32">
        <v>-128</v>
      </c>
      <c r="AZ44" s="33">
        <v>-112</v>
      </c>
      <c r="BA44" s="213"/>
      <c r="BB44" s="31">
        <v>0</v>
      </c>
      <c r="BC44" s="32">
        <v>0</v>
      </c>
      <c r="BD44" s="32">
        <v>0</v>
      </c>
      <c r="BE44" s="32">
        <v>0</v>
      </c>
      <c r="BF44" s="33">
        <v>0</v>
      </c>
      <c r="BG44" s="213"/>
      <c r="BH44" s="31">
        <v>0</v>
      </c>
      <c r="BI44" s="32">
        <v>0</v>
      </c>
      <c r="BJ44" s="32">
        <v>0</v>
      </c>
      <c r="BK44" s="32">
        <v>0</v>
      </c>
      <c r="BL44" s="33">
        <v>0</v>
      </c>
      <c r="BM44" s="213"/>
      <c r="BN44" s="31">
        <v>0</v>
      </c>
      <c r="BO44" s="32">
        <v>0</v>
      </c>
      <c r="BP44" s="32">
        <v>0</v>
      </c>
      <c r="BQ44" s="32">
        <v>0</v>
      </c>
      <c r="BR44" s="33">
        <v>0</v>
      </c>
      <c r="BS44" s="26"/>
      <c r="BT44" s="31">
        <v>0</v>
      </c>
      <c r="BU44" s="32">
        <v>0</v>
      </c>
      <c r="BV44" s="32">
        <v>0</v>
      </c>
      <c r="BW44" s="32">
        <v>0</v>
      </c>
      <c r="BX44" s="33">
        <v>0</v>
      </c>
      <c r="BY44" s="26"/>
      <c r="BZ44" s="31">
        <v>0</v>
      </c>
      <c r="CA44" s="32">
        <v>0</v>
      </c>
      <c r="CB44" s="32">
        <v>0</v>
      </c>
      <c r="CC44" s="32">
        <v>0</v>
      </c>
      <c r="CD44" s="33">
        <v>0</v>
      </c>
    </row>
    <row r="45" spans="1:82" s="14" customFormat="1" ht="15.75" collapsed="1" thickBot="1" x14ac:dyDescent="0.3">
      <c r="A45" s="94" t="s">
        <v>58</v>
      </c>
      <c r="B45" s="16" t="s">
        <v>58</v>
      </c>
      <c r="C45" s="213"/>
      <c r="D45" s="88"/>
      <c r="E45" s="759">
        <f>E37+SUM(E39:E44)</f>
        <v>45261.990999999987</v>
      </c>
      <c r="F45" s="736">
        <f>F37+SUM(F39:F44)</f>
        <v>54643.963000000018</v>
      </c>
      <c r="G45" s="213"/>
      <c r="H45" s="574">
        <v>11038.244000000002</v>
      </c>
      <c r="I45" s="577">
        <v>10775.692999999994</v>
      </c>
      <c r="J45" s="693">
        <v>3901.35</v>
      </c>
      <c r="K45" s="213"/>
      <c r="L45" s="574">
        <v>10167.328000000001</v>
      </c>
      <c r="M45" s="577">
        <v>14971.458999999999</v>
      </c>
      <c r="N45" s="577">
        <v>13722.176000000007</v>
      </c>
      <c r="O45" s="518">
        <v>19546.703999999998</v>
      </c>
      <c r="P45" s="529">
        <v>58406.666999999994</v>
      </c>
      <c r="Q45" s="213"/>
      <c r="R45" s="485">
        <v>10220</v>
      </c>
      <c r="S45" s="518">
        <v>12731</v>
      </c>
      <c r="T45" s="518">
        <v>12234</v>
      </c>
      <c r="U45" s="518">
        <v>15784</v>
      </c>
      <c r="V45" s="518">
        <v>50968</v>
      </c>
      <c r="W45" s="494"/>
      <c r="X45" s="485">
        <v>10011</v>
      </c>
      <c r="Y45" s="367">
        <v>12480</v>
      </c>
      <c r="Z45" s="367">
        <v>11897</v>
      </c>
      <c r="AA45" s="367">
        <v>12298.616000000002</v>
      </c>
      <c r="AB45" s="21">
        <v>46686.616000000002</v>
      </c>
      <c r="AC45" s="426"/>
      <c r="AD45" s="25">
        <v>8211</v>
      </c>
      <c r="AE45" s="367">
        <v>13946</v>
      </c>
      <c r="AF45" s="367">
        <v>8418</v>
      </c>
      <c r="AG45" s="367">
        <v>11240.976000000002</v>
      </c>
      <c r="AH45" s="21">
        <v>41815.976000000002</v>
      </c>
      <c r="AI45" s="213"/>
      <c r="AJ45" s="25">
        <v>9724</v>
      </c>
      <c r="AK45" s="367">
        <v>12420</v>
      </c>
      <c r="AL45" s="367">
        <v>10171</v>
      </c>
      <c r="AM45" s="367">
        <v>12717</v>
      </c>
      <c r="AN45" s="21">
        <v>45032</v>
      </c>
      <c r="AO45" s="213"/>
      <c r="AP45" s="25">
        <v>11170</v>
      </c>
      <c r="AQ45" s="367">
        <v>9751</v>
      </c>
      <c r="AR45" s="367">
        <v>13548</v>
      </c>
      <c r="AS45" s="367">
        <v>14529</v>
      </c>
      <c r="AT45" s="21">
        <v>48998</v>
      </c>
      <c r="AU45" s="213"/>
      <c r="AV45" s="25">
        <v>13775</v>
      </c>
      <c r="AW45" s="20">
        <v>13715</v>
      </c>
      <c r="AX45" s="20">
        <v>18654</v>
      </c>
      <c r="AY45" s="20">
        <v>21885</v>
      </c>
      <c r="AZ45" s="21">
        <v>68029</v>
      </c>
      <c r="BA45" s="213"/>
      <c r="BB45" s="25">
        <v>8783</v>
      </c>
      <c r="BC45" s="20">
        <v>13995</v>
      </c>
      <c r="BD45" s="20">
        <v>19870</v>
      </c>
      <c r="BE45" s="20">
        <v>20697</v>
      </c>
      <c r="BF45" s="21">
        <v>63345</v>
      </c>
      <c r="BG45" s="213"/>
      <c r="BH45" s="25">
        <v>6775</v>
      </c>
      <c r="BI45" s="20">
        <v>8862</v>
      </c>
      <c r="BJ45" s="20">
        <v>7496</v>
      </c>
      <c r="BK45" s="20">
        <v>7989</v>
      </c>
      <c r="BL45" s="21">
        <v>31122</v>
      </c>
      <c r="BM45" s="213"/>
      <c r="BN45" s="25">
        <v>6200</v>
      </c>
      <c r="BO45" s="20">
        <v>8702</v>
      </c>
      <c r="BP45" s="20">
        <v>7920</v>
      </c>
      <c r="BQ45" s="20">
        <v>8279</v>
      </c>
      <c r="BR45" s="21">
        <v>31101</v>
      </c>
      <c r="BS45" s="26"/>
      <c r="BT45" s="25">
        <v>3621</v>
      </c>
      <c r="BU45" s="20">
        <v>6579</v>
      </c>
      <c r="BV45" s="20">
        <v>5361</v>
      </c>
      <c r="BW45" s="20">
        <v>7531</v>
      </c>
      <c r="BX45" s="21">
        <v>23092</v>
      </c>
      <c r="BY45" s="26"/>
      <c r="BZ45" s="25">
        <v>0</v>
      </c>
      <c r="CA45" s="39">
        <v>0</v>
      </c>
      <c r="CB45" s="39">
        <v>0</v>
      </c>
      <c r="CC45" s="39">
        <v>6071</v>
      </c>
      <c r="CD45" s="40">
        <v>6071</v>
      </c>
    </row>
    <row r="46" spans="1:82" x14ac:dyDescent="0.25">
      <c r="A46" s="94"/>
      <c r="B46" s="5"/>
      <c r="C46" s="213"/>
      <c r="D46" s="88"/>
      <c r="E46" s="726"/>
      <c r="F46" s="726"/>
      <c r="G46" s="213"/>
      <c r="H46" s="546"/>
      <c r="I46" s="722"/>
      <c r="J46" s="686"/>
      <c r="K46" s="213"/>
      <c r="L46" s="490"/>
      <c r="M46" s="367"/>
      <c r="N46" s="367"/>
      <c r="O46" s="367"/>
      <c r="P46" s="21"/>
      <c r="Q46" s="213"/>
      <c r="R46" s="490"/>
      <c r="S46" s="367"/>
      <c r="T46" s="367"/>
      <c r="U46" s="367"/>
      <c r="V46" s="21"/>
      <c r="W46" s="494"/>
      <c r="X46" s="490"/>
      <c r="Y46" s="367"/>
      <c r="Z46" s="367"/>
      <c r="AA46" s="367"/>
      <c r="AB46" s="21"/>
      <c r="AC46" s="426"/>
      <c r="AD46" s="25"/>
      <c r="AE46" s="367"/>
      <c r="AF46" s="367"/>
      <c r="AG46" s="367"/>
      <c r="AH46" s="21"/>
      <c r="AI46" s="213"/>
      <c r="AJ46" s="25"/>
      <c r="AK46" s="367"/>
      <c r="AL46" s="367"/>
      <c r="AM46" s="367"/>
      <c r="AN46" s="21"/>
      <c r="AO46" s="213"/>
      <c r="AP46" s="25"/>
      <c r="AQ46" s="367"/>
      <c r="AR46" s="367"/>
      <c r="AS46" s="367"/>
      <c r="AT46" s="21"/>
      <c r="AU46" s="213"/>
      <c r="AV46" s="25"/>
      <c r="AW46" s="367"/>
      <c r="AX46" s="367"/>
      <c r="AY46" s="367"/>
      <c r="AZ46" s="21"/>
      <c r="BA46" s="213"/>
      <c r="BB46" s="25"/>
      <c r="BC46" s="367"/>
      <c r="BD46" s="367"/>
      <c r="BE46" s="367"/>
      <c r="BF46" s="21"/>
      <c r="BG46" s="213"/>
      <c r="BH46" s="25"/>
      <c r="BI46" s="367"/>
      <c r="BJ46" s="367"/>
      <c r="BK46" s="367"/>
      <c r="BL46" s="21"/>
      <c r="BM46" s="213"/>
      <c r="BN46" s="25"/>
      <c r="BO46" s="367"/>
      <c r="BP46" s="367"/>
      <c r="BQ46" s="367"/>
      <c r="BR46" s="21"/>
      <c r="BS46" s="6"/>
      <c r="BT46" s="25"/>
      <c r="BU46" s="367"/>
      <c r="BV46" s="367"/>
      <c r="BW46" s="367"/>
      <c r="BX46" s="21"/>
      <c r="BY46" s="6"/>
      <c r="BZ46" s="25"/>
      <c r="CA46" s="367"/>
      <c r="CB46" s="367"/>
      <c r="CC46" s="367"/>
      <c r="CD46" s="21"/>
    </row>
    <row r="47" spans="1:82" x14ac:dyDescent="0.25">
      <c r="A47" s="94"/>
      <c r="B47" s="5"/>
      <c r="C47" s="213"/>
      <c r="D47" s="76"/>
      <c r="E47" s="722"/>
      <c r="F47" s="722"/>
      <c r="G47" s="213"/>
      <c r="H47" s="546"/>
      <c r="I47" s="722"/>
      <c r="J47" s="911"/>
      <c r="K47" s="213"/>
      <c r="L47" s="490"/>
      <c r="M47" s="367"/>
      <c r="N47" s="367"/>
      <c r="O47" s="367"/>
      <c r="P47" s="21"/>
      <c r="Q47" s="213"/>
      <c r="R47" s="490"/>
      <c r="S47" s="367"/>
      <c r="T47" s="367"/>
      <c r="U47" s="367"/>
      <c r="V47" s="21"/>
      <c r="W47" s="494"/>
      <c r="X47" s="490"/>
      <c r="Y47" s="367"/>
      <c r="Z47" s="367"/>
      <c r="AA47" s="367"/>
      <c r="AB47" s="21"/>
      <c r="AC47" s="426"/>
      <c r="AD47" s="25"/>
      <c r="AE47" s="367"/>
      <c r="AF47" s="367"/>
      <c r="AG47" s="367"/>
      <c r="AH47" s="21"/>
      <c r="AI47" s="213"/>
      <c r="AJ47" s="25"/>
      <c r="AK47" s="367"/>
      <c r="AL47" s="367"/>
      <c r="AM47" s="367"/>
      <c r="AN47" s="21"/>
      <c r="AO47" s="213"/>
      <c r="AP47" s="25"/>
      <c r="AQ47" s="367"/>
      <c r="AR47" s="367"/>
      <c r="AS47" s="367"/>
      <c r="AT47" s="21"/>
      <c r="AU47" s="213"/>
      <c r="AV47" s="25"/>
      <c r="AW47" s="20"/>
      <c r="AX47" s="20"/>
      <c r="AY47" s="20"/>
      <c r="AZ47" s="21"/>
      <c r="BA47" s="213"/>
      <c r="BB47" s="25"/>
      <c r="BC47" s="20"/>
      <c r="BD47" s="20"/>
      <c r="BE47" s="20"/>
      <c r="BF47" s="21"/>
      <c r="BG47" s="213"/>
      <c r="BH47" s="25"/>
      <c r="BI47" s="20"/>
      <c r="BJ47" s="20"/>
      <c r="BK47" s="20"/>
      <c r="BL47" s="21"/>
      <c r="BM47" s="213"/>
      <c r="BN47" s="25"/>
      <c r="BO47" s="20"/>
      <c r="BP47" s="20"/>
      <c r="BQ47" s="20"/>
      <c r="BR47" s="21"/>
      <c r="BS47" s="6"/>
      <c r="BT47" s="25"/>
      <c r="BU47" s="20"/>
      <c r="BV47" s="20"/>
      <c r="BW47" s="20"/>
      <c r="BX47" s="21"/>
      <c r="BY47" s="6"/>
      <c r="BZ47" s="25"/>
      <c r="CA47" s="30"/>
      <c r="CB47" s="30"/>
      <c r="CC47" s="30"/>
      <c r="CD47" s="41"/>
    </row>
    <row r="48" spans="1:82" s="14" customFormat="1" x14ac:dyDescent="0.25">
      <c r="A48" s="94" t="s">
        <v>197</v>
      </c>
      <c r="B48" s="16" t="s">
        <v>18</v>
      </c>
      <c r="C48" s="213"/>
      <c r="D48" s="114"/>
      <c r="E48" s="722"/>
      <c r="F48" s="722"/>
      <c r="G48" s="213"/>
      <c r="H48" s="546">
        <v>223059.97000000006</v>
      </c>
      <c r="I48" s="722">
        <v>95051.73</v>
      </c>
      <c r="J48" s="911">
        <v>94793.712</v>
      </c>
      <c r="K48" s="213"/>
      <c r="L48" s="490">
        <v>236097.15300000005</v>
      </c>
      <c r="M48" s="367">
        <v>243681.70500000005</v>
      </c>
      <c r="N48" s="367">
        <v>242978.21600000007</v>
      </c>
      <c r="O48" s="367">
        <v>230203.50500000006</v>
      </c>
      <c r="P48" s="21"/>
      <c r="Q48" s="213"/>
      <c r="R48" s="490">
        <v>263209</v>
      </c>
      <c r="S48" s="367">
        <v>256851</v>
      </c>
      <c r="T48" s="367">
        <v>263683</v>
      </c>
      <c r="U48" s="367">
        <v>251979</v>
      </c>
      <c r="V48" s="367"/>
      <c r="W48" s="494"/>
      <c r="X48" s="490">
        <v>297662</v>
      </c>
      <c r="Y48" s="367">
        <v>287197</v>
      </c>
      <c r="Z48" s="367">
        <v>291539.27500000008</v>
      </c>
      <c r="AA48" s="367">
        <v>279416.44700000004</v>
      </c>
      <c r="AB48" s="21"/>
      <c r="AC48" s="426"/>
      <c r="AD48" s="25">
        <v>348926</v>
      </c>
      <c r="AE48" s="367">
        <v>348537.34299999999</v>
      </c>
      <c r="AF48" s="367">
        <v>347506</v>
      </c>
      <c r="AG48" s="367">
        <v>319326</v>
      </c>
      <c r="AH48" s="21"/>
      <c r="AI48" s="213"/>
      <c r="AJ48" s="25">
        <v>361804</v>
      </c>
      <c r="AK48" s="367">
        <v>341220</v>
      </c>
      <c r="AL48" s="367">
        <v>349189</v>
      </c>
      <c r="AM48" s="367">
        <v>365519</v>
      </c>
      <c r="AN48" s="21"/>
      <c r="AO48" s="213"/>
      <c r="AP48" s="25">
        <v>350702</v>
      </c>
      <c r="AQ48" s="367">
        <v>347491</v>
      </c>
      <c r="AR48" s="367">
        <v>374911</v>
      </c>
      <c r="AS48" s="367">
        <v>370712</v>
      </c>
      <c r="AT48" s="21"/>
      <c r="AU48" s="213"/>
      <c r="AV48" s="25">
        <v>377474</v>
      </c>
      <c r="AW48" s="20">
        <v>369981</v>
      </c>
      <c r="AX48" s="20">
        <v>389421</v>
      </c>
      <c r="AY48" s="20">
        <v>374473</v>
      </c>
      <c r="AZ48" s="21"/>
      <c r="BA48" s="213"/>
      <c r="BB48" s="25">
        <v>382825</v>
      </c>
      <c r="BC48" s="20">
        <v>358077</v>
      </c>
      <c r="BD48" s="20">
        <v>395042</v>
      </c>
      <c r="BE48" s="20">
        <v>375552</v>
      </c>
      <c r="BF48" s="21"/>
      <c r="BG48" s="213"/>
      <c r="BH48" s="25">
        <v>211958</v>
      </c>
      <c r="BI48" s="20">
        <v>211592</v>
      </c>
      <c r="BJ48" s="20">
        <v>206334</v>
      </c>
      <c r="BK48" s="20">
        <v>203448</v>
      </c>
      <c r="BL48" s="21"/>
      <c r="BM48" s="213"/>
      <c r="BN48" s="25">
        <v>221326</v>
      </c>
      <c r="BO48" s="20">
        <v>212727</v>
      </c>
      <c r="BP48" s="20">
        <v>211659</v>
      </c>
      <c r="BQ48" s="20">
        <v>213409</v>
      </c>
      <c r="BR48" s="21"/>
      <c r="BS48" s="12"/>
      <c r="BT48" s="25">
        <v>177324</v>
      </c>
      <c r="BU48" s="20">
        <v>177629</v>
      </c>
      <c r="BV48" s="20">
        <v>176706</v>
      </c>
      <c r="BW48" s="20">
        <v>174889</v>
      </c>
      <c r="BX48" s="21"/>
      <c r="BY48" s="12"/>
      <c r="BZ48" s="25">
        <v>0</v>
      </c>
      <c r="CA48" s="20">
        <v>0</v>
      </c>
      <c r="CB48" s="20">
        <v>0</v>
      </c>
      <c r="CC48" s="39">
        <v>180816</v>
      </c>
      <c r="CD48" s="40"/>
    </row>
    <row r="49" spans="1:82" s="14" customFormat="1" ht="7.5" customHeight="1" x14ac:dyDescent="0.25">
      <c r="A49" s="94"/>
      <c r="B49" s="16"/>
      <c r="C49" s="213"/>
      <c r="D49" s="88"/>
      <c r="E49" s="722"/>
      <c r="F49" s="722"/>
      <c r="G49" s="213"/>
      <c r="H49" s="546"/>
      <c r="I49" s="722"/>
      <c r="J49" s="911"/>
      <c r="K49" s="213"/>
      <c r="L49" s="490"/>
      <c r="M49" s="367"/>
      <c r="N49" s="367"/>
      <c r="O49" s="367"/>
      <c r="P49" s="21"/>
      <c r="Q49" s="213"/>
      <c r="R49" s="490"/>
      <c r="S49" s="367"/>
      <c r="T49" s="367"/>
      <c r="U49" s="367"/>
      <c r="V49" s="367"/>
      <c r="W49" s="494"/>
      <c r="X49" s="490"/>
      <c r="Y49" s="367"/>
      <c r="Z49" s="367"/>
      <c r="AA49" s="367"/>
      <c r="AB49" s="21"/>
      <c r="AC49" s="426"/>
      <c r="AD49" s="25"/>
      <c r="AE49" s="367"/>
      <c r="AF49" s="367"/>
      <c r="AG49" s="367">
        <v>0</v>
      </c>
      <c r="AH49" s="21"/>
      <c r="AI49" s="213"/>
      <c r="AJ49" s="25"/>
      <c r="AK49" s="367"/>
      <c r="AL49" s="367"/>
      <c r="AM49" s="367"/>
      <c r="AN49" s="21"/>
      <c r="AO49" s="213"/>
      <c r="AP49" s="25"/>
      <c r="AQ49" s="367"/>
      <c r="AR49" s="367"/>
      <c r="AS49" s="367"/>
      <c r="AT49" s="21"/>
      <c r="AU49" s="213"/>
      <c r="AV49" s="25"/>
      <c r="AW49" s="20"/>
      <c r="AX49" s="20"/>
      <c r="AY49" s="20"/>
      <c r="AZ49" s="21"/>
      <c r="BA49" s="213"/>
      <c r="BB49" s="25"/>
      <c r="BC49" s="20"/>
      <c r="BD49" s="20"/>
      <c r="BE49" s="20"/>
      <c r="BF49" s="21"/>
      <c r="BG49" s="213"/>
      <c r="BH49" s="25"/>
      <c r="BI49" s="20"/>
      <c r="BJ49" s="20"/>
      <c r="BK49" s="20"/>
      <c r="BL49" s="21"/>
      <c r="BM49" s="213"/>
      <c r="BN49" s="25"/>
      <c r="BO49" s="20"/>
      <c r="BP49" s="20"/>
      <c r="BQ49" s="20"/>
      <c r="BR49" s="21"/>
      <c r="BS49" s="12"/>
      <c r="BT49" s="25"/>
      <c r="BU49" s="20"/>
      <c r="BV49" s="20"/>
      <c r="BW49" s="20"/>
      <c r="BX49" s="21"/>
      <c r="BY49" s="12"/>
      <c r="BZ49" s="25"/>
      <c r="CA49" s="20"/>
      <c r="CB49" s="20"/>
      <c r="CC49" s="39"/>
      <c r="CD49" s="40"/>
    </row>
    <row r="50" spans="1:82" ht="15" hidden="1" customHeight="1" outlineLevel="1" x14ac:dyDescent="0.25">
      <c r="A50" s="94" t="s">
        <v>198</v>
      </c>
      <c r="B50" s="42" t="s">
        <v>19</v>
      </c>
      <c r="C50" s="213"/>
      <c r="E50" s="724"/>
      <c r="F50" s="724"/>
      <c r="G50" s="213"/>
      <c r="H50" s="544">
        <v>31212.999999999978</v>
      </c>
      <c r="I50" s="724">
        <v>0</v>
      </c>
      <c r="J50" s="912">
        <v>112.69799999999999</v>
      </c>
      <c r="K50" s="213"/>
      <c r="L50" s="491">
        <v>70214.434999999969</v>
      </c>
      <c r="M50" s="369">
        <v>66714.757999999973</v>
      </c>
      <c r="N50" s="369">
        <v>59713.964999999982</v>
      </c>
      <c r="O50" s="369">
        <v>41714.842999999979</v>
      </c>
      <c r="P50" s="29"/>
      <c r="Q50" s="213"/>
      <c r="R50" s="491">
        <v>115735</v>
      </c>
      <c r="S50" s="369">
        <v>98887</v>
      </c>
      <c r="T50" s="369">
        <v>93961</v>
      </c>
      <c r="U50" s="369">
        <v>77163</v>
      </c>
      <c r="V50" s="369"/>
      <c r="W50" s="494"/>
      <c r="X50" s="491">
        <v>160747</v>
      </c>
      <c r="Y50" s="369">
        <v>144825</v>
      </c>
      <c r="Z50" s="369">
        <v>138250.97199999998</v>
      </c>
      <c r="AA50" s="369">
        <v>123033.49499999997</v>
      </c>
      <c r="AB50" s="29"/>
      <c r="AC50" s="426"/>
      <c r="AD50" s="27">
        <v>210715</v>
      </c>
      <c r="AE50" s="369">
        <v>195355</v>
      </c>
      <c r="AF50" s="369">
        <v>198404</v>
      </c>
      <c r="AG50" s="369">
        <v>169065</v>
      </c>
      <c r="AH50" s="29"/>
      <c r="AI50" s="213"/>
      <c r="AJ50" s="27">
        <v>239379</v>
      </c>
      <c r="AK50" s="369">
        <v>219440</v>
      </c>
      <c r="AL50" s="369">
        <v>208229</v>
      </c>
      <c r="AM50" s="369">
        <v>207800</v>
      </c>
      <c r="AN50" s="29"/>
      <c r="AO50" s="213"/>
      <c r="AP50" s="27">
        <v>232835</v>
      </c>
      <c r="AQ50" s="369">
        <v>220432</v>
      </c>
      <c r="AR50" s="369">
        <v>237214</v>
      </c>
      <c r="AS50" s="369">
        <v>231889</v>
      </c>
      <c r="AT50" s="29"/>
      <c r="AU50" s="213"/>
      <c r="AV50" s="27">
        <v>267844</v>
      </c>
      <c r="AW50" s="28">
        <v>250694</v>
      </c>
      <c r="AX50" s="28">
        <v>254409</v>
      </c>
      <c r="AY50" s="28">
        <v>242316</v>
      </c>
      <c r="AZ50" s="29"/>
      <c r="BA50" s="213"/>
      <c r="BB50" s="27">
        <v>278392</v>
      </c>
      <c r="BC50" s="28">
        <v>266073</v>
      </c>
      <c r="BD50" s="28">
        <v>286096</v>
      </c>
      <c r="BE50" s="28">
        <v>263885</v>
      </c>
      <c r="BF50" s="29"/>
      <c r="BG50" s="213"/>
      <c r="BH50" s="27">
        <v>83728</v>
      </c>
      <c r="BI50" s="28">
        <v>79258</v>
      </c>
      <c r="BJ50" s="28">
        <v>75214</v>
      </c>
      <c r="BK50" s="28">
        <v>65224</v>
      </c>
      <c r="BL50" s="29"/>
      <c r="BM50" s="213"/>
      <c r="BN50" s="27">
        <v>109463</v>
      </c>
      <c r="BO50" s="28">
        <v>96996</v>
      </c>
      <c r="BP50" s="28">
        <v>92591</v>
      </c>
      <c r="BQ50" s="28">
        <v>85856</v>
      </c>
      <c r="BR50" s="29"/>
      <c r="BS50" s="6"/>
      <c r="BT50" s="27">
        <v>88317</v>
      </c>
      <c r="BU50" s="28">
        <v>83971</v>
      </c>
      <c r="BV50" s="28">
        <v>84055</v>
      </c>
      <c r="BW50" s="28">
        <v>75898</v>
      </c>
      <c r="BX50" s="29"/>
      <c r="BY50" s="6"/>
      <c r="BZ50" s="27">
        <v>0</v>
      </c>
      <c r="CA50" s="28">
        <v>0</v>
      </c>
      <c r="CB50" s="28">
        <v>0</v>
      </c>
      <c r="CC50" s="38">
        <v>85519</v>
      </c>
      <c r="CD50" s="29"/>
    </row>
    <row r="51" spans="1:82" s="252" customFormat="1" ht="15" hidden="1" customHeight="1" outlineLevel="1" x14ac:dyDescent="0.25">
      <c r="A51" s="94"/>
      <c r="B51" s="5" t="s">
        <v>21</v>
      </c>
      <c r="C51" s="255"/>
      <c r="D51" s="4"/>
      <c r="E51" s="725"/>
      <c r="F51" s="725"/>
      <c r="G51" s="255"/>
      <c r="H51" s="545">
        <v>58308.038999999997</v>
      </c>
      <c r="I51" s="725">
        <v>30456.395</v>
      </c>
      <c r="J51" s="548">
        <v>29488.440999999999</v>
      </c>
      <c r="K51" s="255"/>
      <c r="L51" s="492">
        <v>59858.786000000007</v>
      </c>
      <c r="M51" s="370">
        <v>65257.389999999985</v>
      </c>
      <c r="N51" s="370">
        <v>65759.075999999986</v>
      </c>
      <c r="O51" s="370">
        <v>59836.302999999985</v>
      </c>
      <c r="P51" s="158"/>
      <c r="Q51" s="255"/>
      <c r="R51" s="492">
        <v>57256</v>
      </c>
      <c r="S51" s="370">
        <v>64415</v>
      </c>
      <c r="T51" s="370">
        <v>74236</v>
      </c>
      <c r="U51" s="370">
        <v>72252</v>
      </c>
      <c r="V51" s="370"/>
      <c r="W51" s="517"/>
      <c r="X51" s="492">
        <v>56583</v>
      </c>
      <c r="Y51" s="370">
        <v>59609</v>
      </c>
      <c r="Z51" s="370">
        <v>68376.434999999998</v>
      </c>
      <c r="AA51" s="370">
        <v>67438.015000000014</v>
      </c>
      <c r="AB51" s="158"/>
      <c r="AC51" s="426"/>
      <c r="AD51" s="156">
        <v>61153</v>
      </c>
      <c r="AE51" s="370">
        <v>73561</v>
      </c>
      <c r="AF51" s="370">
        <v>69705</v>
      </c>
      <c r="AG51" s="370">
        <v>69555</v>
      </c>
      <c r="AH51" s="158"/>
      <c r="AI51" s="255"/>
      <c r="AJ51" s="156">
        <v>45975</v>
      </c>
      <c r="AK51" s="370">
        <v>43652</v>
      </c>
      <c r="AL51" s="370">
        <v>62411</v>
      </c>
      <c r="AM51" s="370">
        <v>80658</v>
      </c>
      <c r="AN51" s="158"/>
      <c r="AO51" s="255"/>
      <c r="AP51" s="156">
        <v>46438</v>
      </c>
      <c r="AQ51" s="370">
        <v>56388</v>
      </c>
      <c r="AR51" s="370">
        <v>63912</v>
      </c>
      <c r="AS51" s="370">
        <v>62758</v>
      </c>
      <c r="AT51" s="158"/>
      <c r="AU51" s="255"/>
      <c r="AV51" s="156">
        <v>54404</v>
      </c>
      <c r="AW51" s="157">
        <v>62351</v>
      </c>
      <c r="AX51" s="157">
        <v>71945</v>
      </c>
      <c r="AY51" s="157">
        <v>61091</v>
      </c>
      <c r="AZ51" s="158"/>
      <c r="BA51" s="255"/>
      <c r="BB51" s="156">
        <v>63271</v>
      </c>
      <c r="BC51" s="157">
        <v>52785</v>
      </c>
      <c r="BD51" s="157">
        <v>65507</v>
      </c>
      <c r="BE51" s="157">
        <v>58489</v>
      </c>
      <c r="BF51" s="158"/>
      <c r="BG51" s="255"/>
      <c r="BH51" s="156">
        <v>42107</v>
      </c>
      <c r="BI51" s="157">
        <v>43121</v>
      </c>
      <c r="BJ51" s="157">
        <v>39735</v>
      </c>
      <c r="BK51" s="157">
        <v>42289</v>
      </c>
      <c r="BL51" s="158"/>
      <c r="BM51" s="255"/>
      <c r="BN51" s="156">
        <v>34286</v>
      </c>
      <c r="BO51" s="157">
        <v>35546</v>
      </c>
      <c r="BP51" s="157">
        <v>36398</v>
      </c>
      <c r="BQ51" s="157">
        <v>43071</v>
      </c>
      <c r="BR51" s="158"/>
      <c r="BS51" s="250"/>
      <c r="BT51" s="156">
        <v>15854</v>
      </c>
      <c r="BU51" s="157">
        <v>19128</v>
      </c>
      <c r="BV51" s="157">
        <v>17357</v>
      </c>
      <c r="BW51" s="157">
        <v>21576</v>
      </c>
      <c r="BX51" s="158"/>
      <c r="BY51" s="250"/>
      <c r="BZ51" s="156">
        <v>0</v>
      </c>
      <c r="CA51" s="157">
        <v>0</v>
      </c>
      <c r="CB51" s="157">
        <v>0</v>
      </c>
      <c r="CC51" s="187">
        <v>22180</v>
      </c>
      <c r="CD51" s="158"/>
    </row>
    <row r="52" spans="1:82" s="14" customFormat="1" collapsed="1" x14ac:dyDescent="0.25">
      <c r="A52" s="94" t="s">
        <v>199</v>
      </c>
      <c r="B52" s="16" t="s">
        <v>22</v>
      </c>
      <c r="C52" s="213"/>
      <c r="D52" s="722"/>
      <c r="E52" s="722"/>
      <c r="F52" s="722"/>
      <c r="G52" s="213"/>
      <c r="H52" s="546">
        <v>89521.038999999975</v>
      </c>
      <c r="I52" s="722">
        <v>30456.395</v>
      </c>
      <c r="J52" s="911">
        <v>29601.138999999999</v>
      </c>
      <c r="K52" s="213"/>
      <c r="L52" s="490">
        <v>130073.22099999998</v>
      </c>
      <c r="M52" s="367">
        <v>131972.14799999996</v>
      </c>
      <c r="N52" s="367">
        <v>125473.04099999997</v>
      </c>
      <c r="O52" s="367">
        <v>101551.14599999996</v>
      </c>
      <c r="P52" s="21"/>
      <c r="Q52" s="213"/>
      <c r="R52" s="490">
        <v>172991</v>
      </c>
      <c r="S52" s="367">
        <v>163302</v>
      </c>
      <c r="T52" s="367">
        <v>168197</v>
      </c>
      <c r="U52" s="367">
        <v>149415</v>
      </c>
      <c r="V52" s="367"/>
      <c r="W52" s="494"/>
      <c r="X52" s="490">
        <v>217330</v>
      </c>
      <c r="Y52" s="367">
        <v>204434</v>
      </c>
      <c r="Z52" s="367">
        <v>206627.40699999998</v>
      </c>
      <c r="AA52" s="367">
        <v>190471.50999999998</v>
      </c>
      <c r="AB52" s="21"/>
      <c r="AC52" s="426"/>
      <c r="AD52" s="25">
        <v>271868</v>
      </c>
      <c r="AE52" s="367">
        <v>268916</v>
      </c>
      <c r="AF52" s="367">
        <v>268109</v>
      </c>
      <c r="AG52" s="367">
        <v>238620</v>
      </c>
      <c r="AH52" s="21"/>
      <c r="AI52" s="213"/>
      <c r="AJ52" s="25">
        <v>285354</v>
      </c>
      <c r="AK52" s="367">
        <v>263092</v>
      </c>
      <c r="AL52" s="367">
        <v>270640</v>
      </c>
      <c r="AM52" s="367">
        <v>288458</v>
      </c>
      <c r="AN52" s="21"/>
      <c r="AO52" s="213"/>
      <c r="AP52" s="25">
        <v>279273</v>
      </c>
      <c r="AQ52" s="367">
        <v>276820</v>
      </c>
      <c r="AR52" s="367">
        <v>301126</v>
      </c>
      <c r="AS52" s="367">
        <v>294647</v>
      </c>
      <c r="AT52" s="21"/>
      <c r="AU52" s="213"/>
      <c r="AV52" s="25">
        <v>322248</v>
      </c>
      <c r="AW52" s="20">
        <v>313045</v>
      </c>
      <c r="AX52" s="20">
        <v>326354</v>
      </c>
      <c r="AY52" s="20">
        <v>303407</v>
      </c>
      <c r="AZ52" s="21"/>
      <c r="BA52" s="213"/>
      <c r="BB52" s="25">
        <v>341663</v>
      </c>
      <c r="BC52" s="20">
        <v>318858</v>
      </c>
      <c r="BD52" s="20">
        <v>351603</v>
      </c>
      <c r="BE52" s="20">
        <v>322374</v>
      </c>
      <c r="BF52" s="21"/>
      <c r="BG52" s="213"/>
      <c r="BH52" s="25">
        <v>125835</v>
      </c>
      <c r="BI52" s="20">
        <v>122379</v>
      </c>
      <c r="BJ52" s="20">
        <v>114949</v>
      </c>
      <c r="BK52" s="20">
        <v>107513</v>
      </c>
      <c r="BL52" s="21"/>
      <c r="BM52" s="213"/>
      <c r="BN52" s="25">
        <v>143749</v>
      </c>
      <c r="BO52" s="20">
        <v>132542</v>
      </c>
      <c r="BP52" s="20">
        <v>128989</v>
      </c>
      <c r="BQ52" s="20">
        <v>128927</v>
      </c>
      <c r="BR52" s="21"/>
      <c r="BS52" s="12"/>
      <c r="BT52" s="25">
        <v>104171</v>
      </c>
      <c r="BU52" s="20">
        <v>103099</v>
      </c>
      <c r="BV52" s="20">
        <v>101412</v>
      </c>
      <c r="BW52" s="20">
        <v>97474</v>
      </c>
      <c r="BX52" s="21"/>
      <c r="BY52" s="12"/>
      <c r="BZ52" s="25">
        <v>0</v>
      </c>
      <c r="CA52" s="20">
        <v>0</v>
      </c>
      <c r="CB52" s="20">
        <v>0</v>
      </c>
      <c r="CC52" s="39">
        <v>107699</v>
      </c>
      <c r="CD52" s="21"/>
    </row>
    <row r="53" spans="1:82" s="14" customFormat="1" ht="7.5" customHeight="1" x14ac:dyDescent="0.25">
      <c r="A53" s="94"/>
      <c r="B53" s="16"/>
      <c r="C53" s="213"/>
      <c r="D53" s="722"/>
      <c r="E53" s="722"/>
      <c r="F53" s="722"/>
      <c r="G53" s="213"/>
      <c r="H53" s="546"/>
      <c r="I53" s="722"/>
      <c r="J53" s="911"/>
      <c r="K53" s="213"/>
      <c r="L53" s="490"/>
      <c r="M53" s="367"/>
      <c r="N53" s="367"/>
      <c r="O53" s="367"/>
      <c r="P53" s="21"/>
      <c r="Q53" s="213"/>
      <c r="R53" s="490"/>
      <c r="S53" s="367"/>
      <c r="T53" s="367"/>
      <c r="U53" s="367"/>
      <c r="V53" s="367"/>
      <c r="W53" s="494"/>
      <c r="X53" s="490"/>
      <c r="Y53" s="367"/>
      <c r="Z53" s="367"/>
      <c r="AA53" s="367"/>
      <c r="AB53" s="21"/>
      <c r="AC53" s="426"/>
      <c r="AD53" s="25"/>
      <c r="AE53" s="367"/>
      <c r="AF53" s="367"/>
      <c r="AG53" s="367">
        <v>0</v>
      </c>
      <c r="AH53" s="21"/>
      <c r="AI53" s="213"/>
      <c r="AJ53" s="25"/>
      <c r="AK53" s="367"/>
      <c r="AL53" s="367"/>
      <c r="AM53" s="367"/>
      <c r="AN53" s="21"/>
      <c r="AO53" s="213"/>
      <c r="AP53" s="25"/>
      <c r="AQ53" s="367"/>
      <c r="AR53" s="367"/>
      <c r="AS53" s="367"/>
      <c r="AT53" s="21"/>
      <c r="AU53" s="213"/>
      <c r="AV53" s="25"/>
      <c r="AW53" s="20"/>
      <c r="AX53" s="20"/>
      <c r="AY53" s="20"/>
      <c r="AZ53" s="21"/>
      <c r="BA53" s="213"/>
      <c r="BB53" s="25"/>
      <c r="BC53" s="20"/>
      <c r="BD53" s="20"/>
      <c r="BE53" s="20"/>
      <c r="BF53" s="21"/>
      <c r="BG53" s="213"/>
      <c r="BH53" s="25"/>
      <c r="BI53" s="20"/>
      <c r="BJ53" s="20"/>
      <c r="BK53" s="20"/>
      <c r="BL53" s="21"/>
      <c r="BM53" s="213"/>
      <c r="BN53" s="25"/>
      <c r="BO53" s="20"/>
      <c r="BP53" s="20"/>
      <c r="BQ53" s="20"/>
      <c r="BR53" s="21"/>
      <c r="BS53" s="12"/>
      <c r="BT53" s="25"/>
      <c r="BU53" s="20"/>
      <c r="BV53" s="20"/>
      <c r="BW53" s="20"/>
      <c r="BX53" s="21"/>
      <c r="BY53" s="12"/>
      <c r="BZ53" s="25"/>
      <c r="CA53" s="20"/>
      <c r="CB53" s="20"/>
      <c r="CC53" s="39"/>
      <c r="CD53" s="21"/>
    </row>
    <row r="54" spans="1:82" s="14" customFormat="1" x14ac:dyDescent="0.25">
      <c r="A54" s="94" t="s">
        <v>200</v>
      </c>
      <c r="B54" s="16" t="s">
        <v>29</v>
      </c>
      <c r="C54" s="213"/>
      <c r="D54" s="722"/>
      <c r="E54" s="722"/>
      <c r="F54" s="722"/>
      <c r="G54" s="213"/>
      <c r="H54" s="546">
        <v>133538.93101999987</v>
      </c>
      <c r="I54" s="722">
        <v>64595.334999999999</v>
      </c>
      <c r="J54" s="911">
        <v>65192.572999999997</v>
      </c>
      <c r="K54" s="213"/>
      <c r="L54" s="490">
        <v>106023.93201999985</v>
      </c>
      <c r="M54" s="367">
        <v>111709.55701999983</v>
      </c>
      <c r="N54" s="367">
        <v>117505.17501999985</v>
      </c>
      <c r="O54" s="367">
        <v>128652.35901999984</v>
      </c>
      <c r="P54" s="21"/>
      <c r="Q54" s="213"/>
      <c r="R54" s="490">
        <v>90218</v>
      </c>
      <c r="S54" s="367">
        <v>93549</v>
      </c>
      <c r="T54" s="367">
        <v>95486</v>
      </c>
      <c r="U54" s="367">
        <v>102564</v>
      </c>
      <c r="V54" s="367"/>
      <c r="W54" s="494"/>
      <c r="X54" s="490">
        <v>80332</v>
      </c>
      <c r="Y54" s="367">
        <v>82763</v>
      </c>
      <c r="Z54" s="367">
        <v>84911.865019999837</v>
      </c>
      <c r="AA54" s="367">
        <v>88944.939019999831</v>
      </c>
      <c r="AB54" s="21"/>
      <c r="AC54" s="426"/>
      <c r="AD54" s="25">
        <v>77058</v>
      </c>
      <c r="AE54" s="367">
        <v>79621.077019999808</v>
      </c>
      <c r="AF54" s="367">
        <v>79397</v>
      </c>
      <c r="AG54" s="367">
        <v>80706</v>
      </c>
      <c r="AH54" s="21"/>
      <c r="AI54" s="213"/>
      <c r="AJ54" s="25">
        <v>76450</v>
      </c>
      <c r="AK54" s="367">
        <v>78128</v>
      </c>
      <c r="AL54" s="367">
        <v>78549</v>
      </c>
      <c r="AM54" s="367">
        <v>77061</v>
      </c>
      <c r="AN54" s="21"/>
      <c r="AO54" s="213"/>
      <c r="AP54" s="25">
        <v>71429</v>
      </c>
      <c r="AQ54" s="367">
        <v>70671</v>
      </c>
      <c r="AR54" s="367">
        <v>73785</v>
      </c>
      <c r="AS54" s="367">
        <v>76065</v>
      </c>
      <c r="AT54" s="21"/>
      <c r="AU54" s="213"/>
      <c r="AV54" s="25">
        <v>55226</v>
      </c>
      <c r="AW54" s="20">
        <v>56936</v>
      </c>
      <c r="AX54" s="20">
        <v>63067</v>
      </c>
      <c r="AY54" s="20">
        <v>71066</v>
      </c>
      <c r="AZ54" s="21"/>
      <c r="BA54" s="213"/>
      <c r="BB54" s="25">
        <v>41162</v>
      </c>
      <c r="BC54" s="20">
        <v>39219</v>
      </c>
      <c r="BD54" s="20">
        <v>43439</v>
      </c>
      <c r="BE54" s="20">
        <v>53178</v>
      </c>
      <c r="BF54" s="21"/>
      <c r="BG54" s="213"/>
      <c r="BH54" s="25">
        <v>86123</v>
      </c>
      <c r="BI54" s="20">
        <v>89213</v>
      </c>
      <c r="BJ54" s="20">
        <v>91385</v>
      </c>
      <c r="BK54" s="20">
        <v>95935</v>
      </c>
      <c r="BL54" s="21"/>
      <c r="BM54" s="213"/>
      <c r="BN54" s="25">
        <v>77577</v>
      </c>
      <c r="BO54" s="20">
        <v>80185</v>
      </c>
      <c r="BP54" s="20">
        <v>82670</v>
      </c>
      <c r="BQ54" s="20">
        <v>84482</v>
      </c>
      <c r="BR54" s="21"/>
      <c r="BS54" s="12"/>
      <c r="BT54" s="25">
        <v>73153</v>
      </c>
      <c r="BU54" s="20">
        <v>74530</v>
      </c>
      <c r="BV54" s="20">
        <v>75294</v>
      </c>
      <c r="BW54" s="20">
        <v>77415</v>
      </c>
      <c r="BX54" s="21"/>
      <c r="BY54" s="12"/>
      <c r="BZ54" s="25">
        <v>0</v>
      </c>
      <c r="CA54" s="20">
        <v>0</v>
      </c>
      <c r="CB54" s="20">
        <v>0</v>
      </c>
      <c r="CC54" s="39">
        <v>73117</v>
      </c>
      <c r="CD54" s="21"/>
    </row>
    <row r="55" spans="1:82" ht="7.5" customHeight="1" x14ac:dyDescent="0.25">
      <c r="A55" s="94"/>
      <c r="B55" s="5"/>
      <c r="C55" s="213"/>
      <c r="D55" s="722"/>
      <c r="E55" s="722"/>
      <c r="F55" s="722"/>
      <c r="G55" s="213"/>
      <c r="H55" s="546"/>
      <c r="I55" s="722"/>
      <c r="J55" s="911"/>
      <c r="K55" s="213"/>
      <c r="L55" s="493"/>
      <c r="M55" s="367"/>
      <c r="N55" s="367"/>
      <c r="O55" s="367"/>
      <c r="P55" s="21"/>
      <c r="Q55" s="213"/>
      <c r="R55" s="493"/>
      <c r="S55" s="367"/>
      <c r="T55" s="367"/>
      <c r="U55" s="367"/>
      <c r="V55" s="367"/>
      <c r="W55" s="494"/>
      <c r="X55" s="493"/>
      <c r="Y55" s="367"/>
      <c r="Z55" s="367"/>
      <c r="AA55" s="367"/>
      <c r="AB55" s="21"/>
      <c r="AC55" s="426"/>
      <c r="AD55" s="25"/>
      <c r="AE55" s="367"/>
      <c r="AF55" s="367"/>
      <c r="AG55" s="367"/>
      <c r="AH55" s="21"/>
      <c r="AI55" s="213"/>
      <c r="AJ55" s="25"/>
      <c r="AK55" s="367"/>
      <c r="AL55" s="367"/>
      <c r="AM55" s="367"/>
      <c r="AN55" s="21"/>
      <c r="AO55" s="213"/>
      <c r="AP55" s="25"/>
      <c r="AQ55" s="367"/>
      <c r="AR55" s="367"/>
      <c r="AS55" s="367"/>
      <c r="AT55" s="21"/>
      <c r="AU55" s="213"/>
      <c r="AV55" s="25"/>
      <c r="AW55" s="20"/>
      <c r="AX55" s="20"/>
      <c r="AY55" s="20"/>
      <c r="AZ55" s="21"/>
      <c r="BA55" s="213"/>
      <c r="BB55" s="25"/>
      <c r="BC55" s="20"/>
      <c r="BD55" s="20"/>
      <c r="BE55" s="20"/>
      <c r="BF55" s="21"/>
      <c r="BG55" s="213"/>
      <c r="BH55" s="25"/>
      <c r="BI55" s="20"/>
      <c r="BJ55" s="20"/>
      <c r="BK55" s="20"/>
      <c r="BL55" s="21"/>
      <c r="BM55" s="213"/>
      <c r="BN55" s="25"/>
      <c r="BO55" s="20"/>
      <c r="BP55" s="20"/>
      <c r="BQ55" s="20"/>
      <c r="BR55" s="21"/>
      <c r="BS55" s="6"/>
      <c r="BT55" s="25"/>
      <c r="BU55" s="20"/>
      <c r="BV55" s="20"/>
      <c r="BW55" s="20"/>
      <c r="BX55" s="21"/>
      <c r="BY55" s="6"/>
      <c r="BZ55" s="25"/>
      <c r="CA55" s="20"/>
      <c r="CB55" s="20"/>
      <c r="CC55" s="36"/>
      <c r="CD55" s="37"/>
    </row>
    <row r="56" spans="1:82" s="14" customFormat="1" x14ac:dyDescent="0.25">
      <c r="A56" s="94" t="s">
        <v>207</v>
      </c>
      <c r="B56" s="16" t="s">
        <v>59</v>
      </c>
      <c r="C56" s="213"/>
      <c r="D56" s="722"/>
      <c r="E56" s="722"/>
      <c r="F56" s="722"/>
      <c r="G56" s="213"/>
      <c r="H56" s="546">
        <v>239</v>
      </c>
      <c r="I56" s="722">
        <v>934</v>
      </c>
      <c r="J56" s="911">
        <v>246</v>
      </c>
      <c r="K56" s="213"/>
      <c r="L56" s="546">
        <v>304</v>
      </c>
      <c r="M56" s="558">
        <v>444</v>
      </c>
      <c r="N56" s="558">
        <v>1023</v>
      </c>
      <c r="O56" s="558">
        <v>1286</v>
      </c>
      <c r="P56" s="547">
        <v>3057</v>
      </c>
      <c r="Q56" s="213"/>
      <c r="R56" s="493">
        <v>814</v>
      </c>
      <c r="S56" s="405">
        <v>1004</v>
      </c>
      <c r="T56" s="405">
        <v>1538</v>
      </c>
      <c r="U56" s="405">
        <v>2234</v>
      </c>
      <c r="V56" s="405">
        <v>5590</v>
      </c>
      <c r="W56" s="494"/>
      <c r="X56" s="493">
        <v>581</v>
      </c>
      <c r="Y56" s="405">
        <v>744</v>
      </c>
      <c r="Z56" s="405">
        <v>271</v>
      </c>
      <c r="AA56" s="405">
        <v>3441</v>
      </c>
      <c r="AB56" s="333">
        <v>5037</v>
      </c>
      <c r="AC56" s="426"/>
      <c r="AD56" s="25">
        <v>981</v>
      </c>
      <c r="AE56" s="459">
        <v>917</v>
      </c>
      <c r="AF56" s="367">
        <v>654</v>
      </c>
      <c r="AG56" s="405">
        <v>4200</v>
      </c>
      <c r="AH56" s="333">
        <f>SUM(AD56:AG56)</f>
        <v>6752</v>
      </c>
      <c r="AI56" s="213"/>
      <c r="AJ56" s="25">
        <v>884</v>
      </c>
      <c r="AK56" s="367">
        <v>671</v>
      </c>
      <c r="AL56" s="367">
        <v>439</v>
      </c>
      <c r="AM56" s="405">
        <v>686</v>
      </c>
      <c r="AN56" s="333">
        <v>2680</v>
      </c>
      <c r="AO56" s="294"/>
      <c r="AP56" s="25">
        <v>326</v>
      </c>
      <c r="AQ56" s="397">
        <v>589</v>
      </c>
      <c r="AR56" s="397">
        <v>146</v>
      </c>
      <c r="AS56" s="367">
        <v>316</v>
      </c>
      <c r="AT56" s="21">
        <v>1377</v>
      </c>
      <c r="AU56" s="213"/>
      <c r="AV56" s="25">
        <v>452</v>
      </c>
      <c r="AW56" s="102">
        <v>769</v>
      </c>
      <c r="AX56" s="102">
        <v>-289</v>
      </c>
      <c r="AY56" s="102">
        <v>899</v>
      </c>
      <c r="AZ56" s="21">
        <v>1831</v>
      </c>
      <c r="BA56" s="213"/>
      <c r="BB56" s="25">
        <v>384</v>
      </c>
      <c r="BC56" s="102">
        <v>658</v>
      </c>
      <c r="BD56" s="102">
        <v>1278</v>
      </c>
      <c r="BE56" s="102">
        <v>374</v>
      </c>
      <c r="BF56" s="21">
        <v>2694</v>
      </c>
      <c r="BG56" s="213"/>
      <c r="BH56" s="25">
        <v>367</v>
      </c>
      <c r="BI56" s="102">
        <v>699</v>
      </c>
      <c r="BJ56" s="102">
        <v>307</v>
      </c>
      <c r="BK56" s="102">
        <v>970</v>
      </c>
      <c r="BL56" s="21">
        <v>2343</v>
      </c>
      <c r="BM56" s="213"/>
      <c r="BN56" s="25">
        <v>538</v>
      </c>
      <c r="BO56" s="20">
        <v>411</v>
      </c>
      <c r="BP56" s="20">
        <v>459</v>
      </c>
      <c r="BQ56" s="20">
        <v>379</v>
      </c>
      <c r="BR56" s="21">
        <v>1787</v>
      </c>
      <c r="BS56" s="12"/>
      <c r="BT56" s="25">
        <v>161</v>
      </c>
      <c r="BU56" s="20">
        <v>466</v>
      </c>
      <c r="BV56" s="20">
        <v>420</v>
      </c>
      <c r="BW56" s="20">
        <v>881</v>
      </c>
      <c r="BX56" s="21">
        <v>1928</v>
      </c>
      <c r="BY56" s="12"/>
      <c r="BZ56" s="25">
        <v>0</v>
      </c>
      <c r="CA56" s="20">
        <v>0</v>
      </c>
      <c r="CB56" s="20">
        <v>0</v>
      </c>
      <c r="CC56" s="39">
        <v>126</v>
      </c>
      <c r="CD56" s="40">
        <v>126</v>
      </c>
    </row>
    <row r="57" spans="1:82" s="14" customFormat="1" ht="12.75" customHeight="1" x14ac:dyDescent="0.25">
      <c r="A57" s="94"/>
      <c r="B57" s="16"/>
      <c r="C57" s="213"/>
      <c r="D57" s="722"/>
      <c r="E57" s="722"/>
      <c r="F57" s="722"/>
      <c r="G57" s="213"/>
      <c r="H57" s="546"/>
      <c r="I57" s="722"/>
      <c r="J57" s="911"/>
      <c r="K57" s="213"/>
      <c r="L57" s="546"/>
      <c r="M57" s="459"/>
      <c r="N57" s="459"/>
      <c r="O57" s="459"/>
      <c r="P57" s="547"/>
      <c r="Q57" s="213"/>
      <c r="R57" s="493"/>
      <c r="S57" s="367"/>
      <c r="T57" s="367"/>
      <c r="U57" s="367"/>
      <c r="V57" s="367"/>
      <c r="W57" s="494"/>
      <c r="X57" s="493"/>
      <c r="Y57" s="367"/>
      <c r="Z57" s="367"/>
      <c r="AA57" s="367"/>
      <c r="AB57" s="333"/>
      <c r="AC57" s="426"/>
      <c r="AD57" s="25"/>
      <c r="AE57" s="367"/>
      <c r="AF57" s="367"/>
      <c r="AG57" s="405"/>
      <c r="AH57" s="333"/>
      <c r="AI57" s="213"/>
      <c r="AJ57" s="25"/>
      <c r="AK57" s="367"/>
      <c r="AL57" s="367"/>
      <c r="AM57" s="405"/>
      <c r="AN57" s="333"/>
      <c r="AO57" s="294"/>
      <c r="AP57" s="25"/>
      <c r="AQ57" s="397"/>
      <c r="AR57" s="367"/>
      <c r="AS57" s="367"/>
      <c r="AT57" s="21"/>
      <c r="AU57" s="213"/>
      <c r="AV57" s="25"/>
      <c r="AW57" s="102"/>
      <c r="AX57" s="102"/>
      <c r="AY57" s="102"/>
      <c r="AZ57" s="21"/>
      <c r="BA57" s="213"/>
      <c r="BB57" s="25"/>
      <c r="BC57" s="102"/>
      <c r="BD57" s="102"/>
      <c r="BE57" s="102"/>
      <c r="BF57" s="21"/>
      <c r="BG57" s="213"/>
      <c r="BH57" s="25"/>
      <c r="BI57" s="102"/>
      <c r="BJ57" s="102"/>
      <c r="BK57" s="102"/>
      <c r="BL57" s="21"/>
      <c r="BM57" s="213"/>
      <c r="BN57" s="25"/>
      <c r="BO57" s="20"/>
      <c r="BP57" s="20"/>
      <c r="BQ57" s="20"/>
      <c r="BR57" s="21"/>
      <c r="BS57" s="12"/>
      <c r="BT57" s="25"/>
      <c r="BU57" s="20"/>
      <c r="BV57" s="20"/>
      <c r="BW57" s="20"/>
      <c r="BX57" s="21"/>
      <c r="BY57" s="12"/>
      <c r="BZ57" s="25"/>
      <c r="CA57" s="20"/>
      <c r="CB57" s="20"/>
      <c r="CC57" s="39"/>
      <c r="CD57" s="40"/>
    </row>
    <row r="58" spans="1:82" s="14" customFormat="1" x14ac:dyDescent="0.25">
      <c r="A58" s="94" t="s">
        <v>208</v>
      </c>
      <c r="B58" s="374" t="s">
        <v>146</v>
      </c>
      <c r="C58" s="213"/>
      <c r="D58" s="722"/>
      <c r="E58" s="722"/>
      <c r="F58" s="722"/>
      <c r="G58" s="213"/>
      <c r="H58" s="546">
        <v>44</v>
      </c>
      <c r="I58" s="722">
        <v>0</v>
      </c>
      <c r="J58" s="911">
        <v>99.730999999999995</v>
      </c>
      <c r="K58" s="213"/>
      <c r="L58" s="546">
        <v>0</v>
      </c>
      <c r="M58" s="459">
        <v>0</v>
      </c>
      <c r="N58" s="459">
        <v>0</v>
      </c>
      <c r="O58" s="459">
        <v>0</v>
      </c>
      <c r="P58" s="547">
        <v>0</v>
      </c>
      <c r="Q58" s="213"/>
      <c r="R58" s="493">
        <v>0</v>
      </c>
      <c r="S58" s="459">
        <v>0</v>
      </c>
      <c r="T58" s="459">
        <v>0</v>
      </c>
      <c r="U58" s="459">
        <v>0</v>
      </c>
      <c r="V58" s="367">
        <v>0</v>
      </c>
      <c r="W58" s="494"/>
      <c r="X58" s="493">
        <v>0</v>
      </c>
      <c r="Y58" s="459">
        <v>0</v>
      </c>
      <c r="Z58" s="459">
        <v>0</v>
      </c>
      <c r="AA58" s="459">
        <v>0</v>
      </c>
      <c r="AB58" s="333">
        <v>0</v>
      </c>
      <c r="AC58" s="426"/>
      <c r="AD58" s="25">
        <v>0</v>
      </c>
      <c r="AE58" s="367"/>
      <c r="AF58" s="367"/>
      <c r="AG58" s="405"/>
      <c r="AH58" s="333">
        <v>0</v>
      </c>
      <c r="AI58" s="213"/>
      <c r="AJ58" s="25">
        <v>0</v>
      </c>
      <c r="AK58" s="367">
        <v>0</v>
      </c>
      <c r="AL58" s="367">
        <v>0</v>
      </c>
      <c r="AM58" s="405">
        <v>0</v>
      </c>
      <c r="AN58" s="333">
        <v>0</v>
      </c>
      <c r="AO58" s="294"/>
      <c r="AP58" s="25">
        <v>447</v>
      </c>
      <c r="AQ58" s="397">
        <v>492</v>
      </c>
      <c r="AR58" s="367">
        <v>1924</v>
      </c>
      <c r="AS58" s="367">
        <v>1890</v>
      </c>
      <c r="AT58" s="21">
        <v>4753</v>
      </c>
      <c r="AU58" s="213"/>
      <c r="AV58" s="25">
        <v>420</v>
      </c>
      <c r="AW58" s="102">
        <v>526</v>
      </c>
      <c r="AX58" s="102">
        <v>2332</v>
      </c>
      <c r="AY58" s="102">
        <v>661</v>
      </c>
      <c r="AZ58" s="21">
        <v>3939</v>
      </c>
      <c r="BA58" s="213"/>
      <c r="BB58" s="25">
        <v>0</v>
      </c>
      <c r="BC58" s="102">
        <v>0</v>
      </c>
      <c r="BD58" s="102">
        <v>0</v>
      </c>
      <c r="BE58" s="102">
        <v>520</v>
      </c>
      <c r="BF58" s="21">
        <v>520</v>
      </c>
      <c r="BG58" s="213"/>
      <c r="BH58" s="25">
        <v>0</v>
      </c>
      <c r="BI58" s="102">
        <v>0</v>
      </c>
      <c r="BJ58" s="102">
        <v>0</v>
      </c>
      <c r="BK58" s="102">
        <v>0</v>
      </c>
      <c r="BL58" s="21">
        <v>0</v>
      </c>
      <c r="BM58" s="213"/>
      <c r="BN58" s="25">
        <v>722</v>
      </c>
      <c r="BO58" s="102">
        <v>133</v>
      </c>
      <c r="BP58" s="102">
        <v>160</v>
      </c>
      <c r="BQ58" s="102">
        <v>128</v>
      </c>
      <c r="BR58" s="21">
        <v>1143</v>
      </c>
      <c r="BS58" s="12"/>
      <c r="BT58" s="25"/>
      <c r="BU58" s="20"/>
      <c r="BV58" s="20"/>
      <c r="BW58" s="20"/>
      <c r="BX58" s="21"/>
      <c r="BY58" s="12"/>
      <c r="BZ58" s="25"/>
      <c r="CA58" s="20"/>
      <c r="CB58" s="20"/>
      <c r="CC58" s="39"/>
      <c r="CD58" s="40"/>
    </row>
    <row r="59" spans="1:82" s="14" customFormat="1" ht="7.5" customHeight="1" x14ac:dyDescent="0.25">
      <c r="A59" s="94"/>
      <c r="B59" s="16"/>
      <c r="C59" s="213"/>
      <c r="D59" s="459"/>
      <c r="E59" s="459"/>
      <c r="F59" s="459"/>
      <c r="G59" s="213"/>
      <c r="H59" s="594"/>
      <c r="I59" s="459"/>
      <c r="J59" s="547"/>
      <c r="K59" s="213"/>
      <c r="L59" s="25"/>
      <c r="M59" s="367"/>
      <c r="N59" s="367"/>
      <c r="O59" s="367"/>
      <c r="P59" s="21"/>
      <c r="Q59" s="213"/>
      <c r="R59" s="25"/>
      <c r="S59" s="367"/>
      <c r="T59" s="367"/>
      <c r="U59" s="367"/>
      <c r="V59" s="21"/>
      <c r="W59" s="494"/>
      <c r="X59" s="25"/>
      <c r="Y59" s="367"/>
      <c r="Z59" s="367"/>
      <c r="AA59" s="367"/>
      <c r="AB59" s="21"/>
      <c r="AC59" s="426"/>
      <c r="AD59" s="25"/>
      <c r="AE59" s="367"/>
      <c r="AF59" s="367"/>
      <c r="AG59" s="367"/>
      <c r="AH59" s="21"/>
      <c r="AI59" s="213"/>
      <c r="AJ59" s="25"/>
      <c r="AK59" s="367"/>
      <c r="AL59" s="367"/>
      <c r="AM59" s="405"/>
      <c r="AN59" s="333"/>
      <c r="AO59" s="294"/>
      <c r="AP59" s="25"/>
      <c r="AQ59" s="367"/>
      <c r="AR59" s="367"/>
      <c r="AS59" s="367"/>
      <c r="AT59" s="21"/>
      <c r="AU59" s="213"/>
      <c r="AV59" s="25"/>
      <c r="AW59" s="20"/>
      <c r="AX59" s="20"/>
      <c r="AY59" s="20"/>
      <c r="AZ59" s="21"/>
      <c r="BA59" s="213"/>
      <c r="BB59" s="25"/>
      <c r="BC59" s="20"/>
      <c r="BD59" s="20"/>
      <c r="BE59" s="20"/>
      <c r="BF59" s="21"/>
      <c r="BG59" s="213"/>
      <c r="BH59" s="25"/>
      <c r="BI59" s="20"/>
      <c r="BJ59" s="20"/>
      <c r="BK59" s="20"/>
      <c r="BL59" s="21"/>
      <c r="BM59" s="213"/>
      <c r="BN59" s="25"/>
      <c r="BO59" s="20"/>
      <c r="BP59" s="20"/>
      <c r="BQ59" s="20"/>
      <c r="BR59" s="21"/>
      <c r="BS59" s="12"/>
      <c r="BT59" s="25"/>
      <c r="BU59" s="20"/>
      <c r="BV59" s="20"/>
      <c r="BW59" s="20"/>
      <c r="BX59" s="21"/>
      <c r="BY59" s="12"/>
      <c r="BZ59" s="25"/>
      <c r="CA59" s="39"/>
      <c r="CB59" s="26"/>
      <c r="CC59" s="39"/>
      <c r="CD59" s="40"/>
    </row>
    <row r="60" spans="1:82" s="14" customFormat="1" x14ac:dyDescent="0.25">
      <c r="A60" s="94"/>
      <c r="B60" s="43" t="s">
        <v>60</v>
      </c>
      <c r="C60" s="213"/>
      <c r="D60" s="459"/>
      <c r="E60" s="459"/>
      <c r="F60" s="459"/>
      <c r="G60" s="213"/>
      <c r="H60" s="594"/>
      <c r="I60" s="459"/>
      <c r="J60" s="547"/>
      <c r="K60" s="213"/>
      <c r="L60" s="25"/>
      <c r="M60" s="367"/>
      <c r="N60" s="367"/>
      <c r="O60" s="367"/>
      <c r="P60" s="21"/>
      <c r="Q60" s="213"/>
      <c r="R60" s="25"/>
      <c r="S60" s="367"/>
      <c r="T60" s="367"/>
      <c r="U60" s="367"/>
      <c r="V60" s="21"/>
      <c r="W60" s="494"/>
      <c r="X60" s="25"/>
      <c r="Y60" s="367"/>
      <c r="Z60" s="367"/>
      <c r="AA60" s="367"/>
      <c r="AB60" s="21"/>
      <c r="AC60" s="426"/>
      <c r="AD60" s="25"/>
      <c r="AE60" s="367"/>
      <c r="AF60" s="367"/>
      <c r="AG60" s="367"/>
      <c r="AH60" s="21"/>
      <c r="AI60" s="213"/>
      <c r="AJ60" s="25"/>
      <c r="AK60" s="367"/>
      <c r="AL60" s="367"/>
      <c r="AM60" s="405"/>
      <c r="AN60" s="333"/>
      <c r="AO60" s="294"/>
      <c r="AP60" s="25"/>
      <c r="AQ60" s="367"/>
      <c r="AR60" s="367"/>
      <c r="AS60" s="367"/>
      <c r="AT60" s="21"/>
      <c r="AU60" s="213"/>
      <c r="AV60" s="25"/>
      <c r="AW60" s="20"/>
      <c r="AX60" s="20"/>
      <c r="AY60" s="20"/>
      <c r="AZ60" s="21"/>
      <c r="BA60" s="213"/>
      <c r="BB60" s="25"/>
      <c r="BC60" s="20"/>
      <c r="BD60" s="20"/>
      <c r="BE60" s="20"/>
      <c r="BF60" s="21"/>
      <c r="BG60" s="213"/>
      <c r="BH60" s="25"/>
      <c r="BI60" s="20"/>
      <c r="BJ60" s="20"/>
      <c r="BK60" s="20"/>
      <c r="BL60" s="21"/>
      <c r="BM60" s="213"/>
      <c r="BN60" s="25"/>
      <c r="BO60" s="20"/>
      <c r="BP60" s="20"/>
      <c r="BQ60" s="20"/>
      <c r="BR60" s="21"/>
      <c r="BS60" s="12"/>
      <c r="BT60" s="25"/>
      <c r="BU60" s="20"/>
      <c r="BV60" s="20"/>
      <c r="BW60" s="20"/>
      <c r="BX60" s="21"/>
      <c r="BY60" s="12"/>
      <c r="BZ60" s="25"/>
      <c r="CA60" s="26"/>
      <c r="CB60" s="26"/>
      <c r="CC60" s="26"/>
      <c r="CD60" s="40"/>
    </row>
    <row r="61" spans="1:82" s="14" customFormat="1" x14ac:dyDescent="0.25">
      <c r="A61" s="94"/>
      <c r="B61" s="16" t="s">
        <v>61</v>
      </c>
      <c r="C61" s="213"/>
      <c r="D61" s="459"/>
      <c r="E61" s="459"/>
      <c r="F61" s="459"/>
      <c r="G61" s="213"/>
      <c r="H61" s="594"/>
      <c r="I61" s="459"/>
      <c r="J61" s="547"/>
      <c r="K61" s="213"/>
      <c r="L61" s="25"/>
      <c r="M61" s="367"/>
      <c r="N61" s="367"/>
      <c r="O61" s="367"/>
      <c r="P61" s="552">
        <v>0.98399999999999999</v>
      </c>
      <c r="Q61" s="213"/>
      <c r="R61" s="25"/>
      <c r="S61" s="367"/>
      <c r="T61" s="367"/>
      <c r="U61" s="367"/>
      <c r="V61" s="480">
        <v>0.98499999999999999</v>
      </c>
      <c r="W61" s="494"/>
      <c r="X61" s="25"/>
      <c r="Y61" s="367"/>
      <c r="Z61" s="367"/>
      <c r="AA61" s="367"/>
      <c r="AB61" s="480">
        <v>0.99399999999999999</v>
      </c>
      <c r="AC61" s="426"/>
      <c r="AD61" s="25"/>
      <c r="AE61" s="367"/>
      <c r="AF61" s="367"/>
      <c r="AG61" s="367"/>
      <c r="AH61" s="480">
        <v>0.99399999999999999</v>
      </c>
      <c r="AI61" s="213"/>
      <c r="AJ61" s="25"/>
      <c r="AK61" s="367"/>
      <c r="AL61" s="367"/>
      <c r="AM61" s="356">
        <v>1</v>
      </c>
      <c r="AN61" s="333"/>
      <c r="AO61" s="294"/>
      <c r="AP61" s="25"/>
      <c r="AQ61" s="402"/>
      <c r="AR61" s="367"/>
      <c r="AS61" s="45">
        <v>1</v>
      </c>
      <c r="AT61" s="21"/>
      <c r="AU61" s="213"/>
      <c r="AV61" s="25"/>
      <c r="AW61" s="20"/>
      <c r="AX61" s="20"/>
      <c r="AY61" s="45">
        <v>1</v>
      </c>
      <c r="AZ61" s="21"/>
      <c r="BA61" s="213"/>
      <c r="BB61" s="25"/>
      <c r="BC61" s="20"/>
      <c r="BD61" s="20"/>
      <c r="BE61" s="45">
        <v>1</v>
      </c>
      <c r="BF61" s="21"/>
      <c r="BG61" s="213"/>
      <c r="BH61" s="25"/>
      <c r="BI61" s="20"/>
      <c r="BJ61" s="20"/>
      <c r="BK61" s="45">
        <v>1</v>
      </c>
      <c r="BL61" s="21"/>
      <c r="BM61" s="213"/>
      <c r="BN61" s="25"/>
      <c r="BO61" s="20"/>
      <c r="BP61" s="20"/>
      <c r="BQ61" s="45">
        <v>1</v>
      </c>
      <c r="BR61" s="21"/>
      <c r="BS61" s="12"/>
      <c r="BT61" s="25"/>
      <c r="BU61" s="20"/>
      <c r="BV61" s="20"/>
      <c r="BW61" s="45">
        <v>1</v>
      </c>
      <c r="BX61" s="21"/>
      <c r="BY61" s="12"/>
      <c r="BZ61" s="25"/>
      <c r="CA61" s="39"/>
      <c r="CB61" s="26"/>
      <c r="CC61" s="46">
        <v>1</v>
      </c>
      <c r="CD61" s="47"/>
    </row>
    <row r="62" spans="1:82" s="14" customFormat="1" ht="15.75" thickBot="1" x14ac:dyDescent="0.3">
      <c r="A62" s="94"/>
      <c r="B62" s="12" t="s">
        <v>62</v>
      </c>
      <c r="C62" s="213"/>
      <c r="D62" s="459"/>
      <c r="E62" s="459"/>
      <c r="F62" s="459"/>
      <c r="G62" s="213"/>
      <c r="H62" s="656"/>
      <c r="I62" s="909"/>
      <c r="J62" s="917"/>
      <c r="K62" s="213"/>
      <c r="L62" s="49"/>
      <c r="M62" s="50"/>
      <c r="N62" s="50"/>
      <c r="O62" s="50"/>
      <c r="P62" s="553">
        <v>0.92200000000000004</v>
      </c>
      <c r="Q62" s="213"/>
      <c r="R62" s="49"/>
      <c r="S62" s="50"/>
      <c r="T62" s="50"/>
      <c r="U62" s="50"/>
      <c r="V62" s="481">
        <v>0.91600000000000004</v>
      </c>
      <c r="W62" s="494"/>
      <c r="X62" s="49"/>
      <c r="Y62" s="50"/>
      <c r="Z62" s="50"/>
      <c r="AA62" s="50"/>
      <c r="AB62" s="481">
        <v>0.876</v>
      </c>
      <c r="AC62" s="426"/>
      <c r="AD62" s="49"/>
      <c r="AE62" s="50"/>
      <c r="AF62" s="50"/>
      <c r="AG62" s="50"/>
      <c r="AH62" s="481">
        <v>0.90700000000000003</v>
      </c>
      <c r="AI62" s="213"/>
      <c r="AJ62" s="49"/>
      <c r="AK62" s="50"/>
      <c r="AL62" s="50"/>
      <c r="AM62" s="51">
        <v>0.871</v>
      </c>
      <c r="AN62" s="52"/>
      <c r="AO62" s="213"/>
      <c r="AP62" s="49"/>
      <c r="AQ62" s="51"/>
      <c r="AR62" s="50"/>
      <c r="AS62" s="51">
        <v>0.88500000000000001</v>
      </c>
      <c r="AT62" s="52"/>
      <c r="AU62" s="213"/>
      <c r="AV62" s="49"/>
      <c r="AW62" s="50"/>
      <c r="AX62" s="50"/>
      <c r="AY62" s="51">
        <v>0.88500000000000001</v>
      </c>
      <c r="AZ62" s="52"/>
      <c r="BA62" s="213"/>
      <c r="BB62" s="49"/>
      <c r="BC62" s="50"/>
      <c r="BD62" s="50"/>
      <c r="BE62" s="51">
        <v>0.88900000000000001</v>
      </c>
      <c r="BF62" s="52"/>
      <c r="BG62" s="213"/>
      <c r="BH62" s="49"/>
      <c r="BI62" s="50"/>
      <c r="BJ62" s="50"/>
      <c r="BK62" s="51">
        <v>0.89500000000000002</v>
      </c>
      <c r="BL62" s="52"/>
      <c r="BM62" s="228"/>
      <c r="BN62" s="49"/>
      <c r="BO62" s="50"/>
      <c r="BP62" s="50"/>
      <c r="BQ62" s="51">
        <v>0.89500000000000002</v>
      </c>
      <c r="BR62" s="52"/>
      <c r="BS62" s="53"/>
      <c r="BT62" s="49"/>
      <c r="BU62" s="50"/>
      <c r="BV62" s="50"/>
      <c r="BW62" s="51">
        <v>0.89700000000000002</v>
      </c>
      <c r="BX62" s="52"/>
      <c r="BY62" s="53"/>
      <c r="BZ62" s="49"/>
      <c r="CA62" s="54"/>
      <c r="CB62" s="56"/>
      <c r="CC62" s="57">
        <v>0.91700000000000004</v>
      </c>
      <c r="CD62" s="58"/>
    </row>
    <row r="63" spans="1:82" s="14" customFormat="1" x14ac:dyDescent="0.25">
      <c r="A63" s="94"/>
      <c r="C63" s="60"/>
      <c r="D63" s="4"/>
      <c r="E63" s="456"/>
      <c r="F63" s="456"/>
      <c r="G63" s="60"/>
      <c r="H63" s="456"/>
      <c r="I63" s="456"/>
      <c r="J63" s="456"/>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T63" s="60"/>
      <c r="BU63" s="60"/>
      <c r="BV63" s="61"/>
      <c r="BW63" s="61"/>
      <c r="BX63" s="61"/>
      <c r="BZ63" s="62"/>
      <c r="CA63" s="63"/>
      <c r="CC63" s="63"/>
    </row>
    <row r="64" spans="1:82" s="94" customFormat="1" hidden="1" outlineLevel="1" x14ac:dyDescent="0.25">
      <c r="B64" s="243" t="s">
        <v>30</v>
      </c>
      <c r="D64" s="4"/>
      <c r="E64" s="244">
        <v>0</v>
      </c>
      <c r="F64" s="244">
        <v>0</v>
      </c>
      <c r="H64" s="244">
        <v>0</v>
      </c>
      <c r="I64" s="244">
        <v>0</v>
      </c>
      <c r="J64" s="244">
        <v>0</v>
      </c>
      <c r="L64" s="244">
        <v>0</v>
      </c>
      <c r="M64" s="244">
        <v>0</v>
      </c>
      <c r="N64" s="244">
        <v>0</v>
      </c>
      <c r="O64" s="244">
        <v>0</v>
      </c>
      <c r="P64" s="244">
        <v>0</v>
      </c>
      <c r="R64" s="244">
        <v>0</v>
      </c>
      <c r="S64" s="244">
        <v>0</v>
      </c>
      <c r="T64" s="244">
        <v>0</v>
      </c>
      <c r="U64" s="244">
        <v>0</v>
      </c>
      <c r="V64" s="244">
        <v>0</v>
      </c>
      <c r="X64" s="244">
        <v>0</v>
      </c>
      <c r="Y64" s="244">
        <v>0</v>
      </c>
      <c r="Z64" s="244">
        <v>0</v>
      </c>
      <c r="AA64" s="244">
        <v>0</v>
      </c>
      <c r="AB64" s="244">
        <v>0</v>
      </c>
      <c r="AD64" s="244">
        <v>0</v>
      </c>
      <c r="AE64" s="244">
        <v>0.19800000000395812</v>
      </c>
      <c r="AF64" s="244">
        <v>-0.19800000000395812</v>
      </c>
      <c r="AG64" s="244">
        <v>0</v>
      </c>
      <c r="AH64" s="244">
        <v>0</v>
      </c>
      <c r="AJ64" s="244">
        <v>0</v>
      </c>
      <c r="AK64" s="244">
        <v>0</v>
      </c>
      <c r="AL64" s="244">
        <v>0</v>
      </c>
      <c r="AM64" s="244">
        <v>0</v>
      </c>
      <c r="AN64" s="244">
        <v>0</v>
      </c>
      <c r="AP64" s="244">
        <v>0</v>
      </c>
      <c r="AQ64" s="244">
        <v>0</v>
      </c>
      <c r="AR64" s="244">
        <v>0</v>
      </c>
      <c r="AS64" s="244">
        <v>0</v>
      </c>
      <c r="AT64" s="244">
        <v>0</v>
      </c>
      <c r="AV64" s="244">
        <v>0</v>
      </c>
      <c r="AW64" s="244">
        <v>0</v>
      </c>
      <c r="AX64" s="244">
        <v>0</v>
      </c>
      <c r="AY64" s="244">
        <v>0</v>
      </c>
      <c r="AZ64" s="244">
        <v>0</v>
      </c>
      <c r="BB64" s="244">
        <v>0</v>
      </c>
      <c r="BC64" s="244">
        <v>0</v>
      </c>
      <c r="BD64" s="244">
        <v>0</v>
      </c>
      <c r="BE64" s="244">
        <v>0</v>
      </c>
      <c r="BF64" s="244">
        <v>0</v>
      </c>
      <c r="BH64" s="244">
        <v>0</v>
      </c>
      <c r="BI64" s="244">
        <v>0</v>
      </c>
      <c r="BJ64" s="244">
        <v>0</v>
      </c>
      <c r="BK64" s="244">
        <v>0</v>
      </c>
      <c r="BL64" s="244">
        <v>0</v>
      </c>
      <c r="BN64" s="244">
        <v>0</v>
      </c>
      <c r="BO64" s="244">
        <v>0</v>
      </c>
      <c r="BP64" s="244">
        <v>0</v>
      </c>
      <c r="BQ64" s="244">
        <v>0</v>
      </c>
      <c r="BR64" s="244">
        <v>0</v>
      </c>
      <c r="BT64" s="244">
        <v>0</v>
      </c>
      <c r="BU64" s="244">
        <v>0</v>
      </c>
      <c r="BV64" s="244">
        <v>0</v>
      </c>
      <c r="BW64" s="244">
        <v>0</v>
      </c>
      <c r="BX64" s="244">
        <v>0</v>
      </c>
      <c r="BZ64" s="244">
        <v>0</v>
      </c>
      <c r="CA64" s="244">
        <v>0</v>
      </c>
      <c r="CB64" s="244">
        <v>0</v>
      </c>
      <c r="CC64" s="244">
        <v>0</v>
      </c>
      <c r="CD64" s="244">
        <v>0</v>
      </c>
    </row>
    <row r="65" spans="1:82" s="94" customFormat="1" hidden="1" outlineLevel="1" x14ac:dyDescent="0.25">
      <c r="B65" s="245" t="s">
        <v>31</v>
      </c>
      <c r="D65" s="4"/>
      <c r="E65" s="244">
        <v>0</v>
      </c>
      <c r="F65" s="244">
        <v>0</v>
      </c>
      <c r="H65" s="244">
        <v>0</v>
      </c>
      <c r="I65" s="244">
        <v>0</v>
      </c>
      <c r="J65" s="244">
        <v>-3.29691829392686E-12</v>
      </c>
      <c r="L65" s="244">
        <v>0</v>
      </c>
      <c r="M65" s="244">
        <v>0</v>
      </c>
      <c r="N65" s="244">
        <v>0</v>
      </c>
      <c r="O65" s="244">
        <v>0</v>
      </c>
      <c r="P65" s="244">
        <v>0</v>
      </c>
      <c r="R65" s="244">
        <v>0</v>
      </c>
      <c r="S65" s="244">
        <v>0</v>
      </c>
      <c r="T65" s="244">
        <v>0</v>
      </c>
      <c r="U65" s="244">
        <v>0</v>
      </c>
      <c r="V65" s="244">
        <v>0</v>
      </c>
      <c r="X65" s="244">
        <v>0</v>
      </c>
      <c r="Y65" s="244">
        <v>0</v>
      </c>
      <c r="Z65" s="244">
        <v>0</v>
      </c>
      <c r="AA65" s="244">
        <v>0</v>
      </c>
      <c r="AB65" s="244">
        <v>0</v>
      </c>
      <c r="AD65" s="244">
        <v>0</v>
      </c>
      <c r="AE65" s="244">
        <v>0</v>
      </c>
      <c r="AF65" s="244">
        <v>0</v>
      </c>
      <c r="AG65" s="244">
        <v>0</v>
      </c>
      <c r="AH65" s="244">
        <v>0</v>
      </c>
      <c r="AJ65" s="244">
        <v>0</v>
      </c>
      <c r="AK65" s="244">
        <v>0</v>
      </c>
      <c r="AL65" s="244">
        <v>0</v>
      </c>
      <c r="AM65" s="244">
        <v>0</v>
      </c>
      <c r="AN65" s="244">
        <v>0</v>
      </c>
      <c r="AP65" s="244">
        <v>0</v>
      </c>
      <c r="AQ65" s="244">
        <v>0</v>
      </c>
      <c r="AR65" s="244">
        <v>0</v>
      </c>
      <c r="AS65" s="244">
        <v>0</v>
      </c>
      <c r="AT65" s="244">
        <v>0</v>
      </c>
      <c r="AV65" s="244">
        <v>0</v>
      </c>
      <c r="AW65" s="244">
        <v>0</v>
      </c>
      <c r="AX65" s="244">
        <v>0</v>
      </c>
      <c r="AY65" s="244">
        <v>0</v>
      </c>
      <c r="AZ65" s="244">
        <v>0</v>
      </c>
      <c r="BB65" s="244">
        <v>0</v>
      </c>
      <c r="BC65" s="244">
        <v>0</v>
      </c>
      <c r="BD65" s="244">
        <v>0</v>
      </c>
      <c r="BE65" s="244">
        <v>0</v>
      </c>
      <c r="BF65" s="244">
        <v>0</v>
      </c>
      <c r="BH65" s="244">
        <v>0</v>
      </c>
      <c r="BI65" s="244">
        <v>0</v>
      </c>
      <c r="BJ65" s="244">
        <v>0</v>
      </c>
      <c r="BK65" s="244">
        <v>0</v>
      </c>
      <c r="BL65" s="244">
        <v>0</v>
      </c>
      <c r="BN65" s="244">
        <v>0</v>
      </c>
      <c r="BO65" s="244">
        <v>0</v>
      </c>
      <c r="BP65" s="244">
        <v>0</v>
      </c>
      <c r="BQ65" s="244">
        <v>0</v>
      </c>
      <c r="BR65" s="244">
        <v>0</v>
      </c>
      <c r="BT65" s="244">
        <v>0</v>
      </c>
      <c r="BU65" s="244">
        <v>0</v>
      </c>
      <c r="BV65" s="244">
        <v>0</v>
      </c>
      <c r="BW65" s="244">
        <v>0</v>
      </c>
      <c r="BX65" s="244">
        <v>0</v>
      </c>
      <c r="BZ65" s="244">
        <v>0</v>
      </c>
      <c r="CA65" s="244">
        <v>0</v>
      </c>
      <c r="CB65" s="244">
        <v>0</v>
      </c>
      <c r="CC65" s="244">
        <v>0</v>
      </c>
      <c r="CD65" s="244">
        <v>0</v>
      </c>
    </row>
    <row r="66" spans="1:82" s="94" customFormat="1" hidden="1" outlineLevel="1" x14ac:dyDescent="0.25">
      <c r="B66" s="245" t="s">
        <v>17</v>
      </c>
      <c r="D66" s="4"/>
      <c r="E66" s="244">
        <v>0</v>
      </c>
      <c r="F66" s="244">
        <v>0</v>
      </c>
      <c r="H66" s="244">
        <v>0</v>
      </c>
      <c r="I66" s="244">
        <v>0</v>
      </c>
      <c r="J66" s="244">
        <v>-3.29691829392686E-12</v>
      </c>
      <c r="L66" s="244">
        <v>0</v>
      </c>
      <c r="M66" s="244">
        <v>0</v>
      </c>
      <c r="N66" s="244">
        <v>0</v>
      </c>
      <c r="O66" s="244">
        <v>0</v>
      </c>
      <c r="P66" s="244">
        <v>0</v>
      </c>
      <c r="R66" s="244">
        <v>0</v>
      </c>
      <c r="S66" s="244">
        <v>0</v>
      </c>
      <c r="T66" s="244">
        <v>0</v>
      </c>
      <c r="U66" s="244">
        <v>0</v>
      </c>
      <c r="V66" s="244">
        <v>0</v>
      </c>
      <c r="X66" s="244">
        <v>0</v>
      </c>
      <c r="Y66" s="244">
        <v>0</v>
      </c>
      <c r="Z66" s="244">
        <v>0</v>
      </c>
      <c r="AA66" s="244">
        <v>0</v>
      </c>
      <c r="AB66" s="244">
        <v>0</v>
      </c>
      <c r="AD66" s="244">
        <v>0</v>
      </c>
      <c r="AE66" s="244">
        <v>0.32799999999997453</v>
      </c>
      <c r="AF66" s="244">
        <v>-0.32799999999997453</v>
      </c>
      <c r="AG66" s="244">
        <v>0</v>
      </c>
      <c r="AH66" s="244">
        <v>0</v>
      </c>
      <c r="AJ66" s="244">
        <v>0</v>
      </c>
      <c r="AK66" s="244">
        <v>0</v>
      </c>
      <c r="AL66" s="244">
        <v>0</v>
      </c>
      <c r="AM66" s="244">
        <v>0</v>
      </c>
      <c r="AN66" s="244">
        <v>0</v>
      </c>
      <c r="AP66" s="244">
        <v>0</v>
      </c>
      <c r="AQ66" s="244">
        <v>0</v>
      </c>
      <c r="AR66" s="244">
        <v>0</v>
      </c>
      <c r="AS66" s="244">
        <v>0</v>
      </c>
      <c r="AT66" s="244">
        <v>0</v>
      </c>
      <c r="AV66" s="244">
        <v>0</v>
      </c>
      <c r="AW66" s="244">
        <v>0</v>
      </c>
      <c r="AX66" s="244">
        <v>0</v>
      </c>
      <c r="AY66" s="244">
        <v>0</v>
      </c>
      <c r="AZ66" s="244">
        <v>0</v>
      </c>
      <c r="BB66" s="244">
        <v>0</v>
      </c>
      <c r="BC66" s="244">
        <v>0</v>
      </c>
      <c r="BD66" s="244">
        <v>0</v>
      </c>
      <c r="BE66" s="244">
        <v>0</v>
      </c>
      <c r="BF66" s="244">
        <v>0</v>
      </c>
      <c r="BH66" s="244">
        <v>0</v>
      </c>
      <c r="BI66" s="244">
        <v>0</v>
      </c>
      <c r="BJ66" s="244">
        <v>0</v>
      </c>
      <c r="BK66" s="244">
        <v>0</v>
      </c>
      <c r="BL66" s="244">
        <v>0</v>
      </c>
      <c r="BN66" s="244">
        <v>0</v>
      </c>
      <c r="BO66" s="244">
        <v>0</v>
      </c>
      <c r="BP66" s="244">
        <v>0</v>
      </c>
      <c r="BQ66" s="244">
        <v>0</v>
      </c>
      <c r="BR66" s="244">
        <v>0</v>
      </c>
      <c r="BT66" s="244">
        <v>0</v>
      </c>
      <c r="BU66" s="244">
        <v>0</v>
      </c>
      <c r="BV66" s="244">
        <v>0</v>
      </c>
      <c r="BW66" s="244">
        <v>0</v>
      </c>
      <c r="BX66" s="244">
        <v>0</v>
      </c>
      <c r="BZ66" s="244">
        <v>0</v>
      </c>
      <c r="CA66" s="244">
        <v>0</v>
      </c>
      <c r="CB66" s="244">
        <v>0</v>
      </c>
      <c r="CC66" s="244">
        <v>0</v>
      </c>
      <c r="CD66" s="244">
        <v>0</v>
      </c>
    </row>
    <row r="67" spans="1:82" s="94" customFormat="1" hidden="1" outlineLevel="1" x14ac:dyDescent="0.25">
      <c r="B67" s="245" t="s">
        <v>50</v>
      </c>
      <c r="D67" s="4"/>
      <c r="E67" s="244">
        <v>0</v>
      </c>
      <c r="F67" s="244">
        <v>0</v>
      </c>
      <c r="H67" s="244">
        <v>0</v>
      </c>
      <c r="I67" s="244">
        <v>0</v>
      </c>
      <c r="J67" s="244">
        <v>1.34999999999673</v>
      </c>
      <c r="L67" s="244">
        <v>0</v>
      </c>
      <c r="M67" s="244">
        <v>0</v>
      </c>
      <c r="N67" s="244">
        <v>0</v>
      </c>
      <c r="O67" s="244">
        <v>0</v>
      </c>
      <c r="P67" s="244">
        <v>0</v>
      </c>
      <c r="R67" s="244">
        <v>0</v>
      </c>
      <c r="S67" s="244">
        <v>0</v>
      </c>
      <c r="T67" s="244">
        <v>0</v>
      </c>
      <c r="U67" s="244">
        <v>0</v>
      </c>
      <c r="V67" s="244">
        <v>0</v>
      </c>
      <c r="X67" s="244">
        <v>0</v>
      </c>
      <c r="Y67" s="244">
        <v>0</v>
      </c>
      <c r="Z67" s="244">
        <v>0</v>
      </c>
      <c r="AA67" s="244">
        <v>0.4959999999973661</v>
      </c>
      <c r="AB67" s="244">
        <v>0.49599999999190914</v>
      </c>
      <c r="AD67" s="244">
        <v>0</v>
      </c>
      <c r="AE67" s="244">
        <v>0</v>
      </c>
      <c r="AF67" s="244">
        <v>0</v>
      </c>
      <c r="AG67" s="244">
        <v>0</v>
      </c>
      <c r="AH67" s="244">
        <v>0</v>
      </c>
      <c r="AJ67" s="244">
        <v>0</v>
      </c>
      <c r="AK67" s="244">
        <v>0</v>
      </c>
      <c r="AL67" s="244">
        <v>0</v>
      </c>
      <c r="AM67" s="244">
        <v>0</v>
      </c>
      <c r="AN67" s="244">
        <v>0</v>
      </c>
      <c r="AP67" s="244">
        <v>0</v>
      </c>
      <c r="AQ67" s="244">
        <v>0</v>
      </c>
      <c r="AR67" s="244">
        <v>0</v>
      </c>
      <c r="AS67" s="244">
        <v>0</v>
      </c>
      <c r="AT67" s="244">
        <v>0</v>
      </c>
      <c r="AV67" s="244">
        <v>0</v>
      </c>
      <c r="AW67" s="244">
        <v>0</v>
      </c>
      <c r="AX67" s="244">
        <v>0</v>
      </c>
      <c r="AY67" s="244">
        <v>0</v>
      </c>
      <c r="AZ67" s="244">
        <v>0</v>
      </c>
      <c r="BB67" s="244">
        <v>0</v>
      </c>
      <c r="BC67" s="244">
        <v>0</v>
      </c>
      <c r="BD67" s="244">
        <v>0</v>
      </c>
      <c r="BE67" s="244">
        <v>0</v>
      </c>
      <c r="BF67" s="244">
        <v>0</v>
      </c>
      <c r="BH67" s="244">
        <v>0</v>
      </c>
      <c r="BI67" s="244">
        <v>0</v>
      </c>
      <c r="BJ67" s="244">
        <v>0</v>
      </c>
      <c r="BK67" s="244">
        <v>0</v>
      </c>
      <c r="BL67" s="244">
        <v>0</v>
      </c>
      <c r="BN67" s="244">
        <v>0</v>
      </c>
      <c r="BO67" s="244">
        <v>0</v>
      </c>
      <c r="BP67" s="244">
        <v>0</v>
      </c>
      <c r="BQ67" s="244">
        <v>0</v>
      </c>
      <c r="BR67" s="244">
        <v>0</v>
      </c>
      <c r="BT67" s="244">
        <v>0</v>
      </c>
      <c r="BU67" s="244">
        <v>0</v>
      </c>
      <c r="BV67" s="244">
        <v>0</v>
      </c>
      <c r="BW67" s="244">
        <v>0</v>
      </c>
      <c r="BX67" s="244">
        <v>0</v>
      </c>
      <c r="BZ67" s="244">
        <v>0</v>
      </c>
      <c r="CA67" s="244">
        <v>0</v>
      </c>
      <c r="CB67" s="244">
        <v>0</v>
      </c>
      <c r="CC67" s="244">
        <v>0</v>
      </c>
      <c r="CD67" s="244">
        <v>0</v>
      </c>
    </row>
    <row r="68" spans="1:82" s="94" customFormat="1" hidden="1" outlineLevel="1" x14ac:dyDescent="0.25">
      <c r="B68" s="245" t="s">
        <v>126</v>
      </c>
      <c r="D68" s="4"/>
      <c r="E68" s="244">
        <v>0</v>
      </c>
      <c r="F68" s="244">
        <v>0</v>
      </c>
      <c r="H68" s="244">
        <v>0</v>
      </c>
      <c r="I68" s="244">
        <v>0</v>
      </c>
      <c r="J68" s="244">
        <v>1.34999999999673</v>
      </c>
      <c r="L68" s="244">
        <v>-1</v>
      </c>
      <c r="M68" s="244">
        <v>0</v>
      </c>
      <c r="N68" s="244">
        <v>0</v>
      </c>
      <c r="O68" s="244">
        <v>0</v>
      </c>
      <c r="P68" s="244">
        <v>0</v>
      </c>
      <c r="R68" s="244">
        <v>0</v>
      </c>
      <c r="S68" s="244">
        <v>0</v>
      </c>
      <c r="T68" s="244">
        <v>0</v>
      </c>
      <c r="U68" s="244">
        <v>0</v>
      </c>
      <c r="V68" s="244">
        <v>0</v>
      </c>
      <c r="X68" s="244">
        <v>0</v>
      </c>
      <c r="Y68" s="244">
        <v>0</v>
      </c>
      <c r="Z68" s="244">
        <v>0</v>
      </c>
      <c r="AA68" s="244">
        <v>0</v>
      </c>
      <c r="AB68" s="244">
        <v>0</v>
      </c>
      <c r="AD68" s="244">
        <v>0</v>
      </c>
      <c r="AE68" s="244">
        <v>-0.44100000000253203</v>
      </c>
      <c r="AF68" s="244">
        <v>0.15300000000206637</v>
      </c>
      <c r="AG68" s="244">
        <v>0.28799999999682768</v>
      </c>
      <c r="AH68" s="244">
        <v>0</v>
      </c>
      <c r="AJ68" s="244">
        <v>0</v>
      </c>
      <c r="AK68" s="244">
        <v>0</v>
      </c>
      <c r="AL68" s="244">
        <v>0</v>
      </c>
      <c r="AM68" s="244">
        <v>0</v>
      </c>
      <c r="AN68" s="244">
        <v>0</v>
      </c>
      <c r="AP68" s="244">
        <v>0</v>
      </c>
      <c r="AQ68" s="244">
        <v>0</v>
      </c>
      <c r="AR68" s="244">
        <v>0</v>
      </c>
      <c r="AS68" s="244">
        <v>0</v>
      </c>
      <c r="AT68" s="244">
        <v>0</v>
      </c>
      <c r="AV68" s="244">
        <v>0</v>
      </c>
      <c r="AW68" s="244">
        <v>0</v>
      </c>
      <c r="AX68" s="244">
        <v>0</v>
      </c>
      <c r="AY68" s="244">
        <v>0</v>
      </c>
      <c r="AZ68" s="244">
        <v>0</v>
      </c>
      <c r="BB68" s="244">
        <v>0</v>
      </c>
      <c r="BC68" s="244">
        <v>0</v>
      </c>
      <c r="BD68" s="244">
        <v>0</v>
      </c>
      <c r="BE68" s="244">
        <v>0</v>
      </c>
      <c r="BF68" s="244">
        <v>0</v>
      </c>
      <c r="BH68" s="244">
        <v>0</v>
      </c>
      <c r="BI68" s="244">
        <v>0</v>
      </c>
      <c r="BJ68" s="244">
        <v>0</v>
      </c>
      <c r="BK68" s="244">
        <v>0</v>
      </c>
      <c r="BL68" s="244">
        <v>0</v>
      </c>
      <c r="BN68" s="244">
        <v>0</v>
      </c>
      <c r="BO68" s="244">
        <v>0</v>
      </c>
      <c r="BP68" s="244">
        <v>0</v>
      </c>
      <c r="BQ68" s="244">
        <v>0</v>
      </c>
      <c r="BR68" s="244">
        <v>0</v>
      </c>
      <c r="BT68" s="244">
        <v>0</v>
      </c>
      <c r="BU68" s="244">
        <v>0</v>
      </c>
      <c r="BV68" s="244">
        <v>0</v>
      </c>
      <c r="BW68" s="244">
        <v>0</v>
      </c>
      <c r="BX68" s="244">
        <v>0</v>
      </c>
      <c r="BZ68" s="244">
        <v>0</v>
      </c>
      <c r="CA68" s="244">
        <v>0</v>
      </c>
      <c r="CB68" s="244">
        <v>0</v>
      </c>
      <c r="CC68" s="244">
        <v>0</v>
      </c>
      <c r="CD68" s="244">
        <v>0</v>
      </c>
    </row>
    <row r="69" spans="1:82" s="94" customFormat="1" hidden="1" outlineLevel="1" x14ac:dyDescent="0.25">
      <c r="B69" s="245" t="s">
        <v>32</v>
      </c>
      <c r="D69" s="4"/>
      <c r="E69" s="244">
        <v>0</v>
      </c>
      <c r="F69" s="244">
        <v>0</v>
      </c>
      <c r="H69" s="244">
        <v>0</v>
      </c>
      <c r="I69" s="244">
        <v>0</v>
      </c>
      <c r="J69" s="244">
        <v>0</v>
      </c>
      <c r="L69" s="244">
        <v>0</v>
      </c>
      <c r="M69" s="244">
        <v>0</v>
      </c>
      <c r="N69" s="244">
        <v>0</v>
      </c>
      <c r="O69" s="244">
        <v>0</v>
      </c>
      <c r="P69" s="244">
        <v>0</v>
      </c>
      <c r="R69" s="244">
        <v>0</v>
      </c>
      <c r="S69" s="244">
        <v>0</v>
      </c>
      <c r="T69" s="244">
        <v>0</v>
      </c>
      <c r="U69" s="244">
        <v>0</v>
      </c>
      <c r="V69" s="244">
        <v>0</v>
      </c>
      <c r="X69" s="244">
        <v>0</v>
      </c>
      <c r="Y69" s="244">
        <v>0</v>
      </c>
      <c r="Z69" s="244">
        <v>0</v>
      </c>
      <c r="AA69" s="244">
        <v>0</v>
      </c>
      <c r="AB69" s="244">
        <v>0</v>
      </c>
      <c r="AD69" s="244">
        <v>0</v>
      </c>
      <c r="AE69" s="244">
        <v>0</v>
      </c>
      <c r="AF69" s="244">
        <v>0</v>
      </c>
      <c r="AG69" s="244">
        <v>0</v>
      </c>
      <c r="AH69" s="244">
        <v>0</v>
      </c>
      <c r="AJ69" s="244">
        <v>0</v>
      </c>
      <c r="AK69" s="244">
        <v>0</v>
      </c>
      <c r="AL69" s="244">
        <v>0</v>
      </c>
      <c r="AM69" s="244">
        <v>0</v>
      </c>
      <c r="AN69" s="244">
        <v>0</v>
      </c>
      <c r="AP69" s="244">
        <v>0</v>
      </c>
      <c r="AQ69" s="244">
        <v>0</v>
      </c>
      <c r="AR69" s="244">
        <v>0</v>
      </c>
      <c r="AS69" s="244">
        <v>0</v>
      </c>
      <c r="AT69" s="244">
        <v>0</v>
      </c>
      <c r="AV69" s="244">
        <v>0</v>
      </c>
      <c r="AW69" s="244">
        <v>0</v>
      </c>
      <c r="AX69" s="244">
        <v>0</v>
      </c>
      <c r="AY69" s="244">
        <v>0</v>
      </c>
      <c r="AZ69" s="244">
        <v>0</v>
      </c>
      <c r="BB69" s="244">
        <v>0</v>
      </c>
      <c r="BC69" s="244">
        <v>0</v>
      </c>
      <c r="BD69" s="244">
        <v>0</v>
      </c>
      <c r="BE69" s="244">
        <v>0</v>
      </c>
      <c r="BF69" s="244">
        <v>0</v>
      </c>
      <c r="BH69" s="244">
        <v>0</v>
      </c>
      <c r="BI69" s="244">
        <v>0</v>
      </c>
      <c r="BJ69" s="244">
        <v>0</v>
      </c>
      <c r="BK69" s="244">
        <v>0</v>
      </c>
      <c r="BL69" s="244">
        <v>0</v>
      </c>
      <c r="BN69" s="244">
        <v>0</v>
      </c>
      <c r="BO69" s="244">
        <v>0</v>
      </c>
      <c r="BP69" s="244">
        <v>0</v>
      </c>
      <c r="BQ69" s="244">
        <v>0</v>
      </c>
      <c r="BR69" s="244">
        <v>0</v>
      </c>
      <c r="BT69" s="244">
        <v>0</v>
      </c>
      <c r="BU69" s="244">
        <v>0</v>
      </c>
      <c r="BV69" s="244">
        <v>0</v>
      </c>
      <c r="BW69" s="244">
        <v>0</v>
      </c>
      <c r="BX69" s="244">
        <v>0</v>
      </c>
      <c r="BZ69" s="244">
        <v>0</v>
      </c>
      <c r="CA69" s="244">
        <v>0</v>
      </c>
      <c r="CB69" s="244">
        <v>0</v>
      </c>
      <c r="CC69" s="244">
        <v>0</v>
      </c>
      <c r="CD69" s="244">
        <v>0</v>
      </c>
    </row>
    <row r="70" spans="1:82" s="94" customFormat="1" hidden="1" outlineLevel="1" x14ac:dyDescent="0.25">
      <c r="A70" s="94" t="s">
        <v>201</v>
      </c>
      <c r="B70" s="245" t="s">
        <v>33</v>
      </c>
      <c r="D70" s="4"/>
      <c r="E70" s="244">
        <v>-1.9999773940071501E-5</v>
      </c>
      <c r="F70" s="244">
        <v>0</v>
      </c>
      <c r="H70" s="244">
        <v>-1.9999773940071464E-5</v>
      </c>
      <c r="I70" s="244">
        <v>0</v>
      </c>
      <c r="J70" s="244">
        <v>0</v>
      </c>
      <c r="L70" s="244">
        <v>-1.9999773940071464E-5</v>
      </c>
      <c r="M70" s="244">
        <v>0</v>
      </c>
      <c r="N70" s="244">
        <v>0</v>
      </c>
      <c r="O70" s="244">
        <v>0</v>
      </c>
      <c r="P70" s="244">
        <v>-1.9999744836241007E-5</v>
      </c>
      <c r="R70" s="244">
        <v>0</v>
      </c>
      <c r="S70" s="244">
        <v>0</v>
      </c>
      <c r="T70" s="244">
        <v>0</v>
      </c>
      <c r="U70" s="244">
        <v>0</v>
      </c>
      <c r="V70" s="244">
        <v>0</v>
      </c>
      <c r="X70" s="244">
        <v>0</v>
      </c>
      <c r="Y70" s="244">
        <v>0</v>
      </c>
      <c r="Z70" s="244">
        <v>0</v>
      </c>
      <c r="AA70" s="244">
        <v>0</v>
      </c>
      <c r="AB70" s="244">
        <v>-2.0199997670715675E-3</v>
      </c>
      <c r="AD70" s="244">
        <v>0</v>
      </c>
      <c r="AE70" s="244">
        <v>0.26598000018566381</v>
      </c>
      <c r="AF70" s="244">
        <v>0</v>
      </c>
      <c r="AG70" s="244">
        <v>0</v>
      </c>
      <c r="AH70" s="244">
        <v>0</v>
      </c>
      <c r="AJ70" s="244">
        <v>0</v>
      </c>
      <c r="AK70" s="244">
        <v>0</v>
      </c>
      <c r="AL70" s="244">
        <v>0</v>
      </c>
      <c r="AM70" s="244">
        <v>0</v>
      </c>
      <c r="AN70" s="244">
        <v>0</v>
      </c>
      <c r="AP70" s="244">
        <v>0</v>
      </c>
      <c r="AQ70" s="244">
        <v>0</v>
      </c>
      <c r="AR70" s="244">
        <v>0</v>
      </c>
      <c r="AS70" s="244">
        <v>0</v>
      </c>
      <c r="AT70" s="244">
        <v>0</v>
      </c>
      <c r="AV70" s="244">
        <v>0</v>
      </c>
      <c r="AW70" s="244">
        <v>0</v>
      </c>
      <c r="AX70" s="244">
        <v>0</v>
      </c>
      <c r="AY70" s="244">
        <v>0</v>
      </c>
      <c r="AZ70" s="244">
        <v>0</v>
      </c>
      <c r="BB70" s="244">
        <v>0</v>
      </c>
      <c r="BC70" s="244">
        <v>0</v>
      </c>
      <c r="BD70" s="244">
        <v>0</v>
      </c>
      <c r="BE70" s="244">
        <v>0</v>
      </c>
      <c r="BF70" s="244">
        <v>0</v>
      </c>
      <c r="BH70" s="244">
        <v>0</v>
      </c>
      <c r="BI70" s="244">
        <v>0</v>
      </c>
      <c r="BJ70" s="244">
        <v>0</v>
      </c>
      <c r="BK70" s="244">
        <v>0</v>
      </c>
      <c r="BL70" s="244">
        <v>0</v>
      </c>
      <c r="BN70" s="244">
        <v>0</v>
      </c>
      <c r="BO70" s="244">
        <v>0</v>
      </c>
      <c r="BP70" s="244">
        <v>0</v>
      </c>
      <c r="BQ70" s="244">
        <v>0</v>
      </c>
      <c r="BR70" s="244">
        <v>0</v>
      </c>
      <c r="BT70" s="244">
        <v>0</v>
      </c>
      <c r="BU70" s="244">
        <v>0</v>
      </c>
      <c r="BV70" s="244">
        <v>0</v>
      </c>
      <c r="BW70" s="244">
        <v>0</v>
      </c>
      <c r="BX70" s="244">
        <v>0</v>
      </c>
      <c r="BZ70" s="244">
        <v>0</v>
      </c>
      <c r="CA70" s="244">
        <v>0</v>
      </c>
      <c r="CB70" s="244">
        <v>0</v>
      </c>
      <c r="CC70" s="244">
        <v>0</v>
      </c>
      <c r="CD70" s="244">
        <v>0</v>
      </c>
    </row>
    <row r="71" spans="1:82" collapsed="1" x14ac:dyDescent="0.25">
      <c r="A71" s="4" t="s">
        <v>202</v>
      </c>
    </row>
    <row r="72" spans="1:82" x14ac:dyDescent="0.25">
      <c r="A72" s="94" t="s">
        <v>203</v>
      </c>
    </row>
    <row r="73" spans="1:82" x14ac:dyDescent="0.25">
      <c r="A73" s="94" t="s">
        <v>204</v>
      </c>
    </row>
  </sheetData>
  <mergeCells count="13">
    <mergeCell ref="BZ15:CD15"/>
    <mergeCell ref="BN15:BR15"/>
    <mergeCell ref="BH15:BL15"/>
    <mergeCell ref="BB15:BF15"/>
    <mergeCell ref="AJ15:AN15"/>
    <mergeCell ref="AP15:AT15"/>
    <mergeCell ref="AV15:AZ15"/>
    <mergeCell ref="BT15:BX15"/>
    <mergeCell ref="L15:P15"/>
    <mergeCell ref="R15:V15"/>
    <mergeCell ref="X15:AB15"/>
    <mergeCell ref="AD15:AH15"/>
    <mergeCell ref="H15:J15"/>
  </mergeCells>
  <pageMargins left="0.7" right="0.7" top="0.75" bottom="0.75" header="0.3" footer="0.3"/>
  <pageSetup scale="4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Q73"/>
  <sheetViews>
    <sheetView showGridLines="0" topLeftCell="B1" workbookViewId="0">
      <selection activeCell="B13" sqref="B13"/>
    </sheetView>
  </sheetViews>
  <sheetFormatPr defaultColWidth="9.140625" defaultRowHeight="15" outlineLevelRow="1" outlineLevelCol="1" x14ac:dyDescent="0.25"/>
  <cols>
    <col min="1" max="1" width="6" style="276" hidden="1" customWidth="1" outlineLevel="1"/>
    <col min="2" max="2" width="40.140625" style="276" bestFit="1" customWidth="1" collapsed="1"/>
    <col min="3" max="3" width="12.5703125" style="276" customWidth="1"/>
    <col min="4" max="4" width="2.5703125" style="4" customWidth="1"/>
    <col min="5" max="6" width="8.7109375" style="276" customWidth="1"/>
    <col min="7" max="7" width="1.42578125" style="276" customWidth="1"/>
    <col min="8" max="10" width="8.7109375" style="276" customWidth="1"/>
    <col min="11" max="11" width="1.42578125" style="276" customWidth="1"/>
    <col min="12" max="12" width="9.140625" style="276" bestFit="1" customWidth="1"/>
    <col min="13" max="13" width="8.85546875" style="276" bestFit="1" customWidth="1"/>
    <col min="14" max="14" width="8.7109375" style="276" bestFit="1" customWidth="1"/>
    <col min="15" max="16" width="10.28515625" style="276" bestFit="1" customWidth="1"/>
    <col min="17" max="17" width="2.28515625" style="276" customWidth="1"/>
    <col min="18" max="21" width="9.7109375" style="276" customWidth="1"/>
    <col min="22" max="22" width="11.5703125" style="276" customWidth="1"/>
    <col min="23" max="23" width="1.42578125" style="276" customWidth="1"/>
    <col min="24" max="27" width="9.7109375" style="276" customWidth="1"/>
    <col min="28" max="28" width="11.5703125" style="276" customWidth="1"/>
    <col min="29" max="29" width="1.42578125" style="276" customWidth="1"/>
    <col min="30" max="33" width="9.7109375" style="276" customWidth="1"/>
    <col min="34" max="34" width="11.5703125" style="276" customWidth="1"/>
    <col min="35" max="35" width="3.140625" style="276" customWidth="1"/>
    <col min="36" max="36" width="9.7109375" style="276" customWidth="1"/>
    <col min="37" max="40" width="11.28515625" style="276" customWidth="1"/>
    <col min="41" max="41" width="3.140625" style="276" customWidth="1"/>
    <col min="42" max="46" width="12.5703125" style="276" customWidth="1"/>
    <col min="47" max="47" width="4" style="276" customWidth="1"/>
    <col min="48" max="50" width="9" style="276" bestFit="1" customWidth="1"/>
    <col min="51" max="51" width="9.5703125" style="276" bestFit="1" customWidth="1"/>
    <col min="52" max="52" width="9" style="276" bestFit="1" customWidth="1"/>
    <col min="53" max="53" width="4.28515625" style="276" customWidth="1"/>
    <col min="54" max="56" width="9" style="276" bestFit="1" customWidth="1"/>
    <col min="57" max="57" width="8.5703125" style="276" bestFit="1" customWidth="1"/>
    <col min="58" max="58" width="9" style="276" bestFit="1" customWidth="1"/>
    <col min="59" max="59" width="3.7109375" style="276" customWidth="1"/>
    <col min="60" max="60" width="9" style="276" bestFit="1" customWidth="1"/>
    <col min="61" max="61" width="9" style="242" bestFit="1" customWidth="1"/>
    <col min="62" max="62" width="9" style="276" bestFit="1" customWidth="1"/>
    <col min="63" max="63" width="8.5703125" style="276" bestFit="1" customWidth="1"/>
    <col min="64" max="16384" width="9.140625" style="276"/>
  </cols>
  <sheetData>
    <row r="1" spans="2:69" ht="17.25" x14ac:dyDescent="0.4">
      <c r="B1" s="266" t="s">
        <v>129</v>
      </c>
      <c r="C1" s="406">
        <v>150.4</v>
      </c>
      <c r="D1" s="6"/>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8"/>
      <c r="BD1" s="298"/>
      <c r="BE1" s="298"/>
      <c r="BF1" s="298"/>
      <c r="BG1" s="242"/>
      <c r="BH1" s="280"/>
      <c r="BI1" s="280"/>
      <c r="BJ1" s="280"/>
      <c r="BK1" s="242"/>
    </row>
    <row r="2" spans="2:69" x14ac:dyDescent="0.25">
      <c r="B2" s="268" t="s">
        <v>35</v>
      </c>
      <c r="C2" s="482">
        <v>62.199999999999996</v>
      </c>
      <c r="D2" s="6"/>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294"/>
      <c r="AV2" s="294"/>
      <c r="AW2" s="294"/>
      <c r="AX2" s="294"/>
      <c r="AY2" s="294"/>
      <c r="AZ2" s="294"/>
      <c r="BA2" s="294"/>
      <c r="BB2" s="294"/>
      <c r="BC2" s="294"/>
      <c r="BD2" s="294"/>
      <c r="BE2" s="294"/>
      <c r="BF2" s="294"/>
      <c r="BG2" s="242"/>
      <c r="BH2" s="242"/>
      <c r="BJ2" s="242"/>
      <c r="BK2" s="242"/>
    </row>
    <row r="3" spans="2:69" x14ac:dyDescent="0.25">
      <c r="B3" s="268" t="s">
        <v>36</v>
      </c>
      <c r="C3" s="482">
        <v>0.7</v>
      </c>
      <c r="D3" s="6"/>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294"/>
      <c r="AV3" s="294"/>
      <c r="AW3" s="294"/>
      <c r="AX3" s="294"/>
      <c r="AY3" s="294"/>
      <c r="AZ3" s="294"/>
      <c r="BA3" s="294"/>
      <c r="BB3" s="294"/>
      <c r="BC3" s="294"/>
      <c r="BD3" s="294"/>
      <c r="BE3" s="294"/>
      <c r="BF3" s="294"/>
      <c r="BG3" s="242"/>
      <c r="BH3" s="242"/>
      <c r="BJ3" s="242"/>
      <c r="BK3" s="242"/>
    </row>
    <row r="4" spans="2:69" x14ac:dyDescent="0.25">
      <c r="B4" s="268" t="s">
        <v>37</v>
      </c>
      <c r="C4" s="482">
        <v>87.500000000000014</v>
      </c>
      <c r="D4" s="6"/>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294"/>
      <c r="AV4" s="294"/>
      <c r="AW4" s="294"/>
      <c r="AX4" s="294"/>
      <c r="AY4" s="294"/>
      <c r="AZ4" s="294"/>
      <c r="BA4" s="294"/>
      <c r="BB4" s="294"/>
      <c r="BC4" s="294"/>
      <c r="BD4" s="294"/>
      <c r="BE4" s="294"/>
      <c r="BF4" s="294"/>
      <c r="BG4" s="242"/>
      <c r="BH4" s="242"/>
      <c r="BI4" s="282"/>
      <c r="BJ4" s="282"/>
      <c r="BK4" s="242"/>
    </row>
    <row r="5" spans="2:69" x14ac:dyDescent="0.25">
      <c r="B5" s="268"/>
      <c r="C5" s="269"/>
      <c r="D5" s="6"/>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294"/>
      <c r="AV5" s="294"/>
      <c r="AW5" s="294"/>
      <c r="AX5" s="294"/>
      <c r="AY5" s="294"/>
      <c r="AZ5" s="294"/>
      <c r="BA5" s="294"/>
      <c r="BB5" s="294"/>
      <c r="BC5" s="294"/>
      <c r="BD5" s="294"/>
      <c r="BE5" s="294"/>
      <c r="BF5" s="294"/>
      <c r="BG5" s="242"/>
      <c r="BH5" s="242"/>
      <c r="BI5" s="282"/>
      <c r="BJ5" s="282"/>
      <c r="BK5" s="242"/>
    </row>
    <row r="6" spans="2:69" x14ac:dyDescent="0.25">
      <c r="B6" s="42" t="s">
        <v>131</v>
      </c>
      <c r="C6" s="201">
        <v>3</v>
      </c>
      <c r="D6" s="703"/>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213"/>
      <c r="AV6" s="213"/>
      <c r="AW6" s="213"/>
      <c r="AX6" s="213"/>
      <c r="AY6" s="213"/>
      <c r="AZ6" s="213"/>
      <c r="BA6" s="213"/>
      <c r="BB6" s="294"/>
      <c r="BC6" s="294"/>
      <c r="BD6" s="294"/>
      <c r="BE6" s="294"/>
      <c r="BF6" s="294"/>
      <c r="BG6" s="242"/>
      <c r="BH6" s="242"/>
      <c r="BI6" s="282"/>
      <c r="BJ6" s="282"/>
      <c r="BK6" s="242"/>
    </row>
    <row r="7" spans="2:69" x14ac:dyDescent="0.25">
      <c r="B7" s="42" t="s">
        <v>136</v>
      </c>
      <c r="C7" s="303">
        <v>33.9</v>
      </c>
      <c r="D7" s="6"/>
      <c r="E7" s="392"/>
      <c r="F7" s="392"/>
      <c r="G7" s="392"/>
      <c r="H7" s="392"/>
      <c r="I7" s="392"/>
      <c r="J7" s="392"/>
      <c r="K7" s="392"/>
      <c r="L7" s="315"/>
      <c r="M7" s="315"/>
      <c r="N7" s="315"/>
      <c r="O7" s="315"/>
      <c r="P7" s="315"/>
      <c r="Q7" s="392"/>
      <c r="R7" s="271"/>
      <c r="S7" s="271"/>
      <c r="T7" s="271"/>
      <c r="U7" s="271"/>
      <c r="V7" s="271"/>
      <c r="W7" s="392"/>
      <c r="X7" s="271"/>
      <c r="Y7" s="271"/>
      <c r="Z7" s="271"/>
      <c r="AA7" s="271"/>
      <c r="AB7" s="271"/>
      <c r="AC7" s="392"/>
      <c r="AD7" s="271"/>
      <c r="AE7" s="271"/>
      <c r="AF7" s="271"/>
      <c r="AG7" s="271"/>
      <c r="AH7" s="271"/>
      <c r="AI7" s="271"/>
      <c r="AJ7" s="271"/>
      <c r="AK7" s="271"/>
      <c r="AL7" s="271"/>
      <c r="AM7" s="271"/>
      <c r="AN7" s="271"/>
      <c r="AO7" s="392"/>
      <c r="AP7" s="294"/>
      <c r="AQ7" s="294"/>
      <c r="AR7" s="294"/>
      <c r="AS7" s="294"/>
      <c r="AT7" s="294"/>
      <c r="AU7" s="294"/>
      <c r="AV7" s="294"/>
      <c r="AW7" s="294"/>
      <c r="AX7" s="294"/>
      <c r="AY7" s="294"/>
      <c r="AZ7" s="294"/>
      <c r="BA7" s="309"/>
      <c r="BB7" s="213"/>
      <c r="BC7" s="213"/>
      <c r="BD7" s="213"/>
      <c r="BE7" s="213"/>
      <c r="BF7" s="213"/>
      <c r="BG7" s="242"/>
      <c r="BH7" s="282"/>
      <c r="BI7" s="282"/>
      <c r="BJ7" s="282"/>
      <c r="BK7" s="242"/>
    </row>
    <row r="8" spans="2:69" x14ac:dyDescent="0.25">
      <c r="B8" s="42" t="s">
        <v>138</v>
      </c>
      <c r="C8" s="269">
        <v>60.6</v>
      </c>
      <c r="D8" s="6"/>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294"/>
      <c r="AV8" s="294"/>
      <c r="AW8" s="294"/>
      <c r="AX8" s="294"/>
      <c r="AY8" s="294"/>
      <c r="AZ8" s="294"/>
      <c r="BA8" s="294"/>
      <c r="BB8" s="213"/>
      <c r="BC8" s="213"/>
      <c r="BD8" s="213"/>
      <c r="BE8" s="213"/>
      <c r="BF8" s="213"/>
      <c r="BG8" s="242"/>
      <c r="BH8" s="282"/>
      <c r="BI8" s="282"/>
      <c r="BJ8" s="282"/>
      <c r="BK8" s="242"/>
    </row>
    <row r="9" spans="2:69" ht="15.75" thickBot="1" x14ac:dyDescent="0.3">
      <c r="B9" s="86" t="s">
        <v>217</v>
      </c>
      <c r="C9" s="301">
        <v>20.5</v>
      </c>
      <c r="D9" s="6"/>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c r="AP9" s="271"/>
      <c r="AQ9" s="271"/>
      <c r="AR9" s="271"/>
      <c r="AS9" s="271"/>
      <c r="AT9" s="271"/>
      <c r="AU9" s="271"/>
      <c r="AV9" s="271"/>
      <c r="AW9" s="271"/>
      <c r="AX9" s="271"/>
      <c r="AY9" s="271"/>
      <c r="AZ9" s="271"/>
      <c r="BA9" s="271"/>
      <c r="BB9" s="271"/>
      <c r="BC9" s="271"/>
      <c r="BD9" s="271"/>
      <c r="BE9" s="271"/>
      <c r="BF9" s="271"/>
      <c r="BG9" s="242"/>
      <c r="BH9" s="282"/>
      <c r="BI9" s="282"/>
      <c r="BJ9" s="242"/>
      <c r="BK9" s="242"/>
    </row>
    <row r="10" spans="2:69" x14ac:dyDescent="0.25">
      <c r="B10" s="270"/>
      <c r="C10" s="271"/>
      <c r="D10" s="35"/>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42"/>
      <c r="BH10" s="282"/>
      <c r="BI10" s="282"/>
      <c r="BJ10" s="242"/>
      <c r="BK10" s="242"/>
    </row>
    <row r="11" spans="2:69" x14ac:dyDescent="0.25">
      <c r="B11" s="87"/>
      <c r="C11" s="271"/>
      <c r="D11" s="6"/>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42"/>
      <c r="BH11" s="282"/>
      <c r="BI11" s="282"/>
      <c r="BJ11" s="242"/>
      <c r="BK11" s="242"/>
    </row>
    <row r="12" spans="2:69" x14ac:dyDescent="0.25">
      <c r="B12" s="922" t="s">
        <v>137</v>
      </c>
      <c r="C12" s="271"/>
      <c r="D12" s="12"/>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c r="AU12" s="271"/>
      <c r="AV12" s="271"/>
      <c r="AW12" s="271"/>
      <c r="AX12" s="271"/>
      <c r="AY12" s="271"/>
      <c r="AZ12" s="271"/>
      <c r="BA12" s="271"/>
      <c r="BB12" s="271"/>
      <c r="BC12" s="271"/>
      <c r="BD12" s="271"/>
      <c r="BE12" s="271"/>
      <c r="BF12" s="271"/>
      <c r="BG12" s="242"/>
      <c r="BH12" s="282"/>
      <c r="BI12" s="282"/>
      <c r="BJ12" s="242"/>
      <c r="BK12" s="242"/>
    </row>
    <row r="13" spans="2:69" ht="15.75" thickBot="1" x14ac:dyDescent="0.3">
      <c r="B13" s="923" t="s">
        <v>281</v>
      </c>
      <c r="C13" s="272"/>
      <c r="D13" s="210"/>
      <c r="E13" s="272"/>
      <c r="F13" s="272"/>
      <c r="G13" s="272"/>
      <c r="H13" s="272"/>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272"/>
      <c r="AL13" s="272"/>
      <c r="AM13" s="272"/>
      <c r="AN13" s="272"/>
      <c r="AO13" s="272"/>
      <c r="AP13" s="272"/>
      <c r="AQ13" s="272"/>
      <c r="AR13" s="272"/>
      <c r="AS13" s="272"/>
      <c r="AT13" s="272"/>
      <c r="AU13" s="272"/>
      <c r="AV13" s="272"/>
      <c r="AW13" s="272"/>
      <c r="AX13" s="272"/>
      <c r="AY13" s="272"/>
      <c r="AZ13" s="272"/>
      <c r="BA13" s="272"/>
      <c r="BB13" s="272"/>
      <c r="BC13" s="272"/>
      <c r="BD13" s="272"/>
      <c r="BE13" s="272"/>
      <c r="BF13" s="272"/>
      <c r="BG13" s="242"/>
      <c r="BH13" s="282"/>
      <c r="BI13" s="282"/>
      <c r="BJ13" s="242"/>
      <c r="BK13" s="242"/>
    </row>
    <row r="14" spans="2:69" ht="15.75" thickBot="1" x14ac:dyDescent="0.3">
      <c r="B14" s="268"/>
      <c r="C14" s="242"/>
      <c r="D14" s="12"/>
      <c r="E14" s="704" t="s">
        <v>274</v>
      </c>
      <c r="F14" s="737" t="s">
        <v>275</v>
      </c>
      <c r="G14" s="242"/>
      <c r="H14" s="937">
        <v>2026</v>
      </c>
      <c r="I14" s="938"/>
      <c r="J14" s="939"/>
      <c r="K14" s="242"/>
      <c r="L14" s="934">
        <v>2025</v>
      </c>
      <c r="M14" s="935"/>
      <c r="N14" s="935"/>
      <c r="O14" s="935"/>
      <c r="P14" s="936"/>
      <c r="Q14" s="242"/>
      <c r="R14" s="934">
        <v>2024</v>
      </c>
      <c r="S14" s="935"/>
      <c r="T14" s="935"/>
      <c r="U14" s="935"/>
      <c r="V14" s="936"/>
      <c r="W14" s="484"/>
      <c r="X14" s="934">
        <v>2023</v>
      </c>
      <c r="Y14" s="935"/>
      <c r="Z14" s="935"/>
      <c r="AA14" s="935"/>
      <c r="AB14" s="936"/>
      <c r="AC14" s="484"/>
      <c r="AD14" s="934">
        <v>2022</v>
      </c>
      <c r="AE14" s="935"/>
      <c r="AF14" s="935"/>
      <c r="AG14" s="935"/>
      <c r="AH14" s="936"/>
      <c r="AI14" s="448"/>
      <c r="AJ14" s="958">
        <v>2021</v>
      </c>
      <c r="AK14" s="959"/>
      <c r="AL14" s="959"/>
      <c r="AM14" s="959"/>
      <c r="AN14" s="960"/>
      <c r="AO14" s="242"/>
      <c r="AP14" s="955">
        <v>2020</v>
      </c>
      <c r="AQ14" s="956"/>
      <c r="AR14" s="956"/>
      <c r="AS14" s="956"/>
      <c r="AT14" s="957"/>
      <c r="AU14" s="242"/>
      <c r="AV14" s="952">
        <v>2019</v>
      </c>
      <c r="AW14" s="953"/>
      <c r="AX14" s="953"/>
      <c r="AY14" s="953"/>
      <c r="AZ14" s="954"/>
      <c r="BA14" s="242"/>
      <c r="BB14" s="952">
        <v>2018</v>
      </c>
      <c r="BC14" s="953"/>
      <c r="BD14" s="953"/>
      <c r="BE14" s="953"/>
      <c r="BF14" s="954"/>
      <c r="BG14" s="295"/>
      <c r="BH14" s="952">
        <v>2017</v>
      </c>
      <c r="BI14" s="953"/>
      <c r="BJ14" s="953"/>
      <c r="BK14" s="954"/>
    </row>
    <row r="15" spans="2:69" x14ac:dyDescent="0.25">
      <c r="B15" s="42"/>
      <c r="C15" s="242"/>
      <c r="D15" s="6"/>
      <c r="E15" s="747" t="s">
        <v>276</v>
      </c>
      <c r="F15" s="707" t="s">
        <v>276</v>
      </c>
      <c r="G15" s="242"/>
      <c r="H15" s="450" t="s">
        <v>277</v>
      </c>
      <c r="I15" s="471" t="s">
        <v>278</v>
      </c>
      <c r="J15" s="907" t="s">
        <v>279</v>
      </c>
      <c r="K15" s="242"/>
      <c r="L15" s="450" t="s">
        <v>277</v>
      </c>
      <c r="M15" s="96" t="s">
        <v>278</v>
      </c>
      <c r="N15" s="10" t="s">
        <v>279</v>
      </c>
      <c r="O15" s="80" t="s">
        <v>280</v>
      </c>
      <c r="P15" s="81" t="s">
        <v>254</v>
      </c>
      <c r="Q15" s="242"/>
      <c r="R15" s="450" t="s">
        <v>277</v>
      </c>
      <c r="S15" s="96" t="s">
        <v>278</v>
      </c>
      <c r="T15" s="10" t="s">
        <v>279</v>
      </c>
      <c r="U15" s="80" t="s">
        <v>280</v>
      </c>
      <c r="V15" s="81" t="s">
        <v>255</v>
      </c>
      <c r="W15" s="425"/>
      <c r="X15" s="450" t="s">
        <v>277</v>
      </c>
      <c r="Y15" s="96" t="s">
        <v>278</v>
      </c>
      <c r="Z15" s="10" t="s">
        <v>279</v>
      </c>
      <c r="AA15" s="80" t="s">
        <v>280</v>
      </c>
      <c r="AB15" s="81" t="s">
        <v>256</v>
      </c>
      <c r="AC15" s="425"/>
      <c r="AD15" s="450" t="s">
        <v>277</v>
      </c>
      <c r="AE15" s="96" t="s">
        <v>278</v>
      </c>
      <c r="AF15" s="10" t="s">
        <v>279</v>
      </c>
      <c r="AG15" s="80" t="s">
        <v>280</v>
      </c>
      <c r="AH15" s="81" t="s">
        <v>257</v>
      </c>
      <c r="AI15" s="242"/>
      <c r="AJ15" s="287" t="s">
        <v>277</v>
      </c>
      <c r="AK15" s="10" t="s">
        <v>278</v>
      </c>
      <c r="AL15" s="10" t="s">
        <v>279</v>
      </c>
      <c r="AM15" s="10" t="s">
        <v>280</v>
      </c>
      <c r="AN15" s="13" t="s">
        <v>258</v>
      </c>
      <c r="AO15" s="242"/>
      <c r="AP15" s="287" t="s">
        <v>277</v>
      </c>
      <c r="AQ15" s="10" t="s">
        <v>278</v>
      </c>
      <c r="AR15" s="10" t="s">
        <v>279</v>
      </c>
      <c r="AS15" s="10" t="s">
        <v>280</v>
      </c>
      <c r="AT15" s="13" t="s">
        <v>259</v>
      </c>
      <c r="AU15" s="242"/>
      <c r="AV15" s="287" t="s">
        <v>277</v>
      </c>
      <c r="AW15" s="10" t="s">
        <v>278</v>
      </c>
      <c r="AX15" s="10" t="s">
        <v>279</v>
      </c>
      <c r="AY15" s="10" t="s">
        <v>280</v>
      </c>
      <c r="AZ15" s="13" t="s">
        <v>260</v>
      </c>
      <c r="BA15" s="242"/>
      <c r="BB15" s="287" t="s">
        <v>277</v>
      </c>
      <c r="BC15" s="10" t="s">
        <v>278</v>
      </c>
      <c r="BD15" s="10" t="s">
        <v>279</v>
      </c>
      <c r="BE15" s="10" t="s">
        <v>280</v>
      </c>
      <c r="BF15" s="13" t="s">
        <v>261</v>
      </c>
      <c r="BG15" s="10"/>
      <c r="BH15" s="287" t="s">
        <v>278</v>
      </c>
      <c r="BI15" s="10" t="s">
        <v>279</v>
      </c>
      <c r="BJ15" s="10" t="s">
        <v>280</v>
      </c>
      <c r="BK15" s="13" t="s">
        <v>262</v>
      </c>
    </row>
    <row r="16" spans="2:69" s="4" customFormat="1" x14ac:dyDescent="0.25">
      <c r="B16" s="42"/>
      <c r="C16" s="22"/>
      <c r="D16" s="6"/>
      <c r="E16" s="748"/>
      <c r="F16" s="749"/>
      <c r="G16" s="22"/>
      <c r="H16" s="24"/>
      <c r="I16" s="366"/>
      <c r="J16" s="683"/>
      <c r="K16" s="22"/>
      <c r="L16" s="24"/>
      <c r="M16" s="366"/>
      <c r="N16" s="366"/>
      <c r="O16" s="366"/>
      <c r="P16" s="23"/>
      <c r="Q16" s="22"/>
      <c r="R16" s="24"/>
      <c r="S16" s="366"/>
      <c r="T16" s="366"/>
      <c r="U16" s="366"/>
      <c r="V16" s="23"/>
      <c r="W16" s="495"/>
      <c r="X16" s="24"/>
      <c r="Y16" s="366"/>
      <c r="Z16" s="366"/>
      <c r="AA16" s="366"/>
      <c r="AB16" s="23"/>
      <c r="AC16" s="495"/>
      <c r="AD16" s="24"/>
      <c r="AE16" s="366"/>
      <c r="AF16" s="366"/>
      <c r="AG16" s="366"/>
      <c r="AH16" s="23"/>
      <c r="AI16" s="22"/>
      <c r="AJ16" s="24"/>
      <c r="AK16" s="366"/>
      <c r="AL16" s="366"/>
      <c r="AM16" s="366"/>
      <c r="AN16" s="23"/>
      <c r="AO16" s="22"/>
      <c r="AP16" s="24"/>
      <c r="AQ16" s="366"/>
      <c r="AR16" s="366"/>
      <c r="AS16" s="366"/>
      <c r="AT16" s="23"/>
      <c r="AU16" s="22"/>
      <c r="AV16" s="24"/>
      <c r="AW16" s="22"/>
      <c r="AX16" s="22"/>
      <c r="AY16" s="22"/>
      <c r="AZ16" s="23"/>
      <c r="BA16" s="22"/>
      <c r="BB16" s="24"/>
      <c r="BC16" s="22"/>
      <c r="BD16" s="22"/>
      <c r="BE16" s="22"/>
      <c r="BF16" s="23"/>
      <c r="BG16" s="22"/>
      <c r="BH16" s="24"/>
      <c r="BI16" s="22"/>
      <c r="BJ16" s="22"/>
      <c r="BK16" s="22"/>
      <c r="BL16" s="22"/>
      <c r="BM16" s="23"/>
      <c r="BN16" s="22"/>
      <c r="BO16" s="82"/>
      <c r="BP16" s="36"/>
      <c r="BQ16" s="37"/>
    </row>
    <row r="17" spans="1:63" x14ac:dyDescent="0.25">
      <c r="A17" s="4" t="s">
        <v>3</v>
      </c>
      <c r="B17" s="274" t="s">
        <v>3</v>
      </c>
      <c r="C17" s="242"/>
      <c r="D17" s="6"/>
      <c r="E17" s="750">
        <f>SUM(H17:J17,O17)</f>
        <v>79615.444000000003</v>
      </c>
      <c r="F17" s="728">
        <f>SUM(L17:N17,U17)</f>
        <v>76461.712999999989</v>
      </c>
      <c r="G17" s="242"/>
      <c r="H17" s="485">
        <v>13826.391</v>
      </c>
      <c r="I17" s="518">
        <v>17109.357</v>
      </c>
      <c r="J17" s="687">
        <v>29717.89</v>
      </c>
      <c r="K17" s="242"/>
      <c r="L17" s="485">
        <v>13200.668</v>
      </c>
      <c r="M17" s="378">
        <v>15213.161</v>
      </c>
      <c r="N17" s="378">
        <v>29039.883999999998</v>
      </c>
      <c r="O17" s="378">
        <v>18961.806</v>
      </c>
      <c r="P17" s="40">
        <v>76415.519</v>
      </c>
      <c r="Q17" s="242"/>
      <c r="R17" s="485">
        <v>29899</v>
      </c>
      <c r="S17" s="378">
        <v>18711</v>
      </c>
      <c r="T17" s="378">
        <v>28809</v>
      </c>
      <c r="U17" s="378">
        <v>19008</v>
      </c>
      <c r="V17" s="378">
        <v>96427</v>
      </c>
      <c r="W17" s="426"/>
      <c r="X17" s="485">
        <v>34040</v>
      </c>
      <c r="Y17" s="378">
        <v>37839</v>
      </c>
      <c r="Z17" s="367">
        <v>54468</v>
      </c>
      <c r="AA17" s="367">
        <v>45842.882000000012</v>
      </c>
      <c r="AB17" s="40">
        <v>172189.88200000001</v>
      </c>
      <c r="AC17" s="426"/>
      <c r="AD17" s="83">
        <v>51446</v>
      </c>
      <c r="AE17" s="378">
        <v>53846</v>
      </c>
      <c r="AF17" s="378">
        <v>75482</v>
      </c>
      <c r="AG17" s="378">
        <v>51464</v>
      </c>
      <c r="AH17" s="40">
        <v>232238</v>
      </c>
      <c r="AI17" s="242"/>
      <c r="AJ17" s="83">
        <v>65632</v>
      </c>
      <c r="AK17" s="378">
        <v>63358</v>
      </c>
      <c r="AL17" s="378">
        <v>76901</v>
      </c>
      <c r="AM17" s="378">
        <v>64535</v>
      </c>
      <c r="AN17" s="40">
        <v>270426</v>
      </c>
      <c r="AO17" s="242"/>
      <c r="AP17" s="83">
        <v>30390</v>
      </c>
      <c r="AQ17" s="378">
        <v>47221</v>
      </c>
      <c r="AR17" s="378">
        <v>70629</v>
      </c>
      <c r="AS17" s="378">
        <v>67756</v>
      </c>
      <c r="AT17" s="40">
        <v>215996</v>
      </c>
      <c r="AU17" s="242"/>
      <c r="AV17" s="83">
        <v>31137</v>
      </c>
      <c r="AW17" s="378">
        <v>29611</v>
      </c>
      <c r="AX17" s="378">
        <v>46647</v>
      </c>
      <c r="AY17" s="378">
        <v>40447</v>
      </c>
      <c r="AZ17" s="40">
        <v>147842</v>
      </c>
      <c r="BA17" s="242"/>
      <c r="BB17" s="83">
        <v>24407</v>
      </c>
      <c r="BC17" s="39">
        <v>35570</v>
      </c>
      <c r="BD17" s="39">
        <v>34289</v>
      </c>
      <c r="BE17" s="39">
        <v>37030</v>
      </c>
      <c r="BF17" s="40">
        <v>131296</v>
      </c>
      <c r="BG17" s="39"/>
      <c r="BH17" s="83">
        <v>9753</v>
      </c>
      <c r="BI17" s="39">
        <v>34449</v>
      </c>
      <c r="BJ17" s="39">
        <v>34185</v>
      </c>
      <c r="BK17" s="40">
        <v>78387</v>
      </c>
    </row>
    <row r="18" spans="1:63" ht="17.25" x14ac:dyDescent="0.4">
      <c r="A18" s="4" t="s">
        <v>186</v>
      </c>
      <c r="B18" s="274" t="s">
        <v>4</v>
      </c>
      <c r="C18" s="242"/>
      <c r="D18" s="35"/>
      <c r="E18" s="751">
        <f>SUM(H18:J18,O18)</f>
        <v>52484.792000000001</v>
      </c>
      <c r="F18" s="727">
        <f>SUM(L18:N18,U18)</f>
        <v>53484.457999999999</v>
      </c>
      <c r="G18" s="242"/>
      <c r="H18" s="486">
        <v>9250.0529999999999</v>
      </c>
      <c r="I18" s="900">
        <v>12092.96</v>
      </c>
      <c r="J18" s="688">
        <v>18018.397000000001</v>
      </c>
      <c r="K18" s="242"/>
      <c r="L18" s="486">
        <v>9837.4989999999998</v>
      </c>
      <c r="M18" s="382">
        <v>10260.675999999999</v>
      </c>
      <c r="N18" s="382">
        <v>19747.282999999999</v>
      </c>
      <c r="O18" s="382">
        <v>13123.382</v>
      </c>
      <c r="P18" s="292">
        <v>52968.84</v>
      </c>
      <c r="Q18" s="242"/>
      <c r="R18" s="486">
        <v>23401</v>
      </c>
      <c r="S18" s="382">
        <v>13084</v>
      </c>
      <c r="T18" s="382">
        <v>19950</v>
      </c>
      <c r="U18" s="382">
        <v>13639</v>
      </c>
      <c r="V18" s="382">
        <v>70074</v>
      </c>
      <c r="W18" s="426"/>
      <c r="X18" s="486">
        <v>26025</v>
      </c>
      <c r="Y18" s="382">
        <v>27838</v>
      </c>
      <c r="Z18" s="368">
        <v>38626</v>
      </c>
      <c r="AA18" s="368">
        <v>34540.293000000005</v>
      </c>
      <c r="AB18" s="292">
        <v>127029.29300000001</v>
      </c>
      <c r="AC18" s="426"/>
      <c r="AD18" s="290">
        <v>38074</v>
      </c>
      <c r="AE18" s="382">
        <v>38854</v>
      </c>
      <c r="AF18" s="382">
        <v>53168</v>
      </c>
      <c r="AG18" s="382">
        <v>39456</v>
      </c>
      <c r="AH18" s="292">
        <v>169552</v>
      </c>
      <c r="AI18" s="242"/>
      <c r="AJ18" s="290">
        <v>44476</v>
      </c>
      <c r="AK18" s="382">
        <v>43397</v>
      </c>
      <c r="AL18" s="382">
        <v>51464</v>
      </c>
      <c r="AM18" s="382">
        <v>45942</v>
      </c>
      <c r="AN18" s="292">
        <v>185279</v>
      </c>
      <c r="AO18" s="242"/>
      <c r="AP18" s="290">
        <v>22447</v>
      </c>
      <c r="AQ18" s="382">
        <v>34411</v>
      </c>
      <c r="AR18" s="382">
        <v>46949</v>
      </c>
      <c r="AS18" s="382">
        <v>45370</v>
      </c>
      <c r="AT18" s="292">
        <v>149177</v>
      </c>
      <c r="AU18" s="242"/>
      <c r="AV18" s="290">
        <v>21850</v>
      </c>
      <c r="AW18" s="382">
        <v>22080</v>
      </c>
      <c r="AX18" s="382">
        <v>33014</v>
      </c>
      <c r="AY18" s="382">
        <v>30238</v>
      </c>
      <c r="AZ18" s="292">
        <v>107182</v>
      </c>
      <c r="BA18" s="242"/>
      <c r="BB18" s="290">
        <v>17328</v>
      </c>
      <c r="BC18" s="291">
        <v>25346</v>
      </c>
      <c r="BD18" s="291">
        <v>25118</v>
      </c>
      <c r="BE18" s="291">
        <v>29132</v>
      </c>
      <c r="BF18" s="292">
        <v>96924</v>
      </c>
      <c r="BG18" s="291"/>
      <c r="BH18" s="290">
        <v>7312</v>
      </c>
      <c r="BI18" s="291">
        <v>29034</v>
      </c>
      <c r="BJ18" s="291">
        <v>25304</v>
      </c>
      <c r="BK18" s="292">
        <v>61650</v>
      </c>
    </row>
    <row r="19" spans="1:63" x14ac:dyDescent="0.25">
      <c r="A19" s="4" t="s">
        <v>5</v>
      </c>
      <c r="B19" s="274" t="s">
        <v>5</v>
      </c>
      <c r="C19" s="242"/>
      <c r="D19" s="35"/>
      <c r="E19" s="752">
        <f>E17-E18</f>
        <v>27130.652000000002</v>
      </c>
      <c r="F19" s="753">
        <f>F17-F18</f>
        <v>22977.25499999999</v>
      </c>
      <c r="G19" s="242"/>
      <c r="H19" s="485">
        <v>4576.3379999999997</v>
      </c>
      <c r="I19" s="518">
        <v>5016.3970000000008</v>
      </c>
      <c r="J19" s="687">
        <v>11699.493</v>
      </c>
      <c r="K19" s="242"/>
      <c r="L19" s="485">
        <v>3363.1689999999999</v>
      </c>
      <c r="M19" s="518">
        <v>4952.4850000000006</v>
      </c>
      <c r="N19" s="518">
        <v>9292.6009999999987</v>
      </c>
      <c r="O19" s="518">
        <v>5838.4240000000009</v>
      </c>
      <c r="P19" s="529">
        <v>23446.679000000004</v>
      </c>
      <c r="Q19" s="242"/>
      <c r="R19" s="485">
        <v>6498</v>
      </c>
      <c r="S19" s="518">
        <v>5627</v>
      </c>
      <c r="T19" s="518">
        <v>8859</v>
      </c>
      <c r="U19" s="518">
        <v>5369</v>
      </c>
      <c r="V19" s="518">
        <v>26353</v>
      </c>
      <c r="W19" s="426"/>
      <c r="X19" s="485">
        <v>8015</v>
      </c>
      <c r="Y19" s="378">
        <v>10001</v>
      </c>
      <c r="Z19" s="367">
        <v>15842</v>
      </c>
      <c r="AA19" s="367">
        <v>11302.589</v>
      </c>
      <c r="AB19" s="40">
        <v>45160.589</v>
      </c>
      <c r="AC19" s="426"/>
      <c r="AD19" s="83">
        <v>13372</v>
      </c>
      <c r="AE19" s="378">
        <v>14992</v>
      </c>
      <c r="AF19" s="378">
        <v>22314</v>
      </c>
      <c r="AG19" s="378">
        <v>12008</v>
      </c>
      <c r="AH19" s="40">
        <v>62686</v>
      </c>
      <c r="AI19" s="242"/>
      <c r="AJ19" s="83">
        <v>21156</v>
      </c>
      <c r="AK19" s="378">
        <v>19961</v>
      </c>
      <c r="AL19" s="378">
        <v>25437</v>
      </c>
      <c r="AM19" s="378">
        <v>18593</v>
      </c>
      <c r="AN19" s="40">
        <v>85147</v>
      </c>
      <c r="AO19" s="242"/>
      <c r="AP19" s="83">
        <v>7943</v>
      </c>
      <c r="AQ19" s="378">
        <v>12810</v>
      </c>
      <c r="AR19" s="378">
        <v>23680</v>
      </c>
      <c r="AS19" s="378">
        <v>22386</v>
      </c>
      <c r="AT19" s="40">
        <v>66819</v>
      </c>
      <c r="AU19" s="242"/>
      <c r="AV19" s="83">
        <v>9287</v>
      </c>
      <c r="AW19" s="378">
        <v>7531</v>
      </c>
      <c r="AX19" s="378">
        <v>13633</v>
      </c>
      <c r="AY19" s="378">
        <v>10209</v>
      </c>
      <c r="AZ19" s="40">
        <v>40660</v>
      </c>
      <c r="BA19" s="242"/>
      <c r="BB19" s="83">
        <v>7079</v>
      </c>
      <c r="BC19" s="39">
        <v>10224</v>
      </c>
      <c r="BD19" s="39">
        <v>9171</v>
      </c>
      <c r="BE19" s="39">
        <v>7898</v>
      </c>
      <c r="BF19" s="40">
        <v>34372</v>
      </c>
      <c r="BG19" s="39"/>
      <c r="BH19" s="83">
        <v>2441</v>
      </c>
      <c r="BI19" s="39">
        <v>5415</v>
      </c>
      <c r="BJ19" s="39">
        <v>8881</v>
      </c>
      <c r="BK19" s="40">
        <v>16737</v>
      </c>
    </row>
    <row r="20" spans="1:63" hidden="1" outlineLevel="1" x14ac:dyDescent="0.25">
      <c r="A20" s="4" t="s">
        <v>187</v>
      </c>
      <c r="B20" s="268" t="s">
        <v>6</v>
      </c>
      <c r="C20" s="242"/>
      <c r="D20" s="26"/>
      <c r="E20" s="754">
        <f>SUM(H20:J20,O20)</f>
        <v>20035.896000000001</v>
      </c>
      <c r="F20" s="729">
        <f>SUM(L20:N20,U20)</f>
        <v>19843.993000000002</v>
      </c>
      <c r="G20" s="242"/>
      <c r="H20" s="487">
        <v>4387.8609999999999</v>
      </c>
      <c r="I20" s="519">
        <v>4584.3339999999998</v>
      </c>
      <c r="J20" s="689">
        <v>6016.2209999999995</v>
      </c>
      <c r="K20" s="242"/>
      <c r="L20" s="487">
        <v>4878.8</v>
      </c>
      <c r="M20" s="379">
        <v>4552.183</v>
      </c>
      <c r="N20" s="379">
        <v>5071.01</v>
      </c>
      <c r="O20" s="379">
        <v>5047.4799999999996</v>
      </c>
      <c r="P20" s="85">
        <v>19549.472999999998</v>
      </c>
      <c r="Q20" s="242"/>
      <c r="R20" s="487">
        <v>8219</v>
      </c>
      <c r="S20" s="379">
        <v>5848</v>
      </c>
      <c r="T20" s="379">
        <v>6063</v>
      </c>
      <c r="U20" s="379">
        <v>5342</v>
      </c>
      <c r="V20" s="379">
        <v>25472</v>
      </c>
      <c r="W20" s="426"/>
      <c r="X20" s="487">
        <v>8770</v>
      </c>
      <c r="Y20" s="379">
        <v>9090</v>
      </c>
      <c r="Z20" s="369">
        <v>9335</v>
      </c>
      <c r="AA20" s="369">
        <v>9119.8910000000033</v>
      </c>
      <c r="AB20" s="85">
        <v>36314.891000000003</v>
      </c>
      <c r="AC20" s="426"/>
      <c r="AD20" s="84">
        <v>7897</v>
      </c>
      <c r="AE20" s="379">
        <v>7154.3230000000003</v>
      </c>
      <c r="AF20" s="379">
        <v>9568.6769999999997</v>
      </c>
      <c r="AG20" s="379">
        <v>9248</v>
      </c>
      <c r="AH20" s="85">
        <v>33868</v>
      </c>
      <c r="AI20" s="242"/>
      <c r="AJ20" s="84">
        <v>7714</v>
      </c>
      <c r="AK20" s="379">
        <v>8453</v>
      </c>
      <c r="AL20" s="379">
        <v>10124</v>
      </c>
      <c r="AM20" s="379">
        <v>9499</v>
      </c>
      <c r="AN20" s="85">
        <v>35790</v>
      </c>
      <c r="AO20" s="242"/>
      <c r="AP20" s="84">
        <v>6699</v>
      </c>
      <c r="AQ20" s="379">
        <v>6404</v>
      </c>
      <c r="AR20" s="379">
        <v>10210</v>
      </c>
      <c r="AS20" s="379">
        <v>8950</v>
      </c>
      <c r="AT20" s="85">
        <v>32263</v>
      </c>
      <c r="AU20" s="242"/>
      <c r="AV20" s="84">
        <v>6543</v>
      </c>
      <c r="AW20" s="379">
        <v>5201</v>
      </c>
      <c r="AX20" s="379">
        <v>5747</v>
      </c>
      <c r="AY20" s="379">
        <v>7804</v>
      </c>
      <c r="AZ20" s="85">
        <v>25295</v>
      </c>
      <c r="BA20" s="242"/>
      <c r="BB20" s="84">
        <v>5471</v>
      </c>
      <c r="BC20" s="38">
        <v>5871</v>
      </c>
      <c r="BD20" s="38">
        <v>5993</v>
      </c>
      <c r="BE20" s="38">
        <v>5426</v>
      </c>
      <c r="BF20" s="85">
        <v>22761</v>
      </c>
      <c r="BG20" s="38"/>
      <c r="BH20" s="84">
        <v>2600</v>
      </c>
      <c r="BI20" s="38">
        <v>5120</v>
      </c>
      <c r="BJ20" s="38">
        <v>4611</v>
      </c>
      <c r="BK20" s="85">
        <v>12331</v>
      </c>
    </row>
    <row r="21" spans="1:63" hidden="1" outlineLevel="1" x14ac:dyDescent="0.25">
      <c r="A21" s="4" t="s">
        <v>188</v>
      </c>
      <c r="B21" s="268" t="s">
        <v>7</v>
      </c>
      <c r="C21" s="242"/>
      <c r="D21" s="26"/>
      <c r="E21" s="754">
        <f>SUM(H21:J21,O21)</f>
        <v>500.00400000000002</v>
      </c>
      <c r="F21" s="729">
        <f>SUM(L21:N21,U21)</f>
        <v>499.99599999999998</v>
      </c>
      <c r="G21" s="242"/>
      <c r="H21" s="487">
        <v>125</v>
      </c>
      <c r="I21" s="519">
        <v>125</v>
      </c>
      <c r="J21" s="689">
        <v>125</v>
      </c>
      <c r="K21" s="242"/>
      <c r="L21" s="487">
        <v>125</v>
      </c>
      <c r="M21" s="379">
        <v>125.001</v>
      </c>
      <c r="N21" s="379">
        <v>124.995</v>
      </c>
      <c r="O21" s="379">
        <v>125.004</v>
      </c>
      <c r="P21" s="85">
        <v>500</v>
      </c>
      <c r="Q21" s="242"/>
      <c r="R21" s="487">
        <v>125</v>
      </c>
      <c r="S21" s="379">
        <v>125</v>
      </c>
      <c r="T21" s="379">
        <v>125</v>
      </c>
      <c r="U21" s="379">
        <v>125</v>
      </c>
      <c r="V21" s="379">
        <v>500</v>
      </c>
      <c r="W21" s="426"/>
      <c r="X21" s="487">
        <v>125</v>
      </c>
      <c r="Y21" s="379">
        <v>125</v>
      </c>
      <c r="Z21" s="369">
        <v>125</v>
      </c>
      <c r="AA21" s="369">
        <v>125</v>
      </c>
      <c r="AB21" s="85">
        <v>500</v>
      </c>
      <c r="AC21" s="426"/>
      <c r="AD21" s="84">
        <v>125</v>
      </c>
      <c r="AE21" s="379">
        <v>125</v>
      </c>
      <c r="AF21" s="379">
        <v>125</v>
      </c>
      <c r="AG21" s="379">
        <v>125</v>
      </c>
      <c r="AH21" s="85">
        <v>500</v>
      </c>
      <c r="AI21" s="242"/>
      <c r="AJ21" s="84">
        <v>125</v>
      </c>
      <c r="AK21" s="379">
        <v>125</v>
      </c>
      <c r="AL21" s="379">
        <v>125</v>
      </c>
      <c r="AM21" s="379">
        <v>125</v>
      </c>
      <c r="AN21" s="85">
        <v>500</v>
      </c>
      <c r="AO21" s="242"/>
      <c r="AP21" s="84">
        <v>125</v>
      </c>
      <c r="AQ21" s="379">
        <v>125</v>
      </c>
      <c r="AR21" s="379">
        <v>125</v>
      </c>
      <c r="AS21" s="379">
        <v>125</v>
      </c>
      <c r="AT21" s="85">
        <v>500</v>
      </c>
      <c r="AU21" s="242"/>
      <c r="AV21" s="84">
        <v>125</v>
      </c>
      <c r="AW21" s="379">
        <v>125</v>
      </c>
      <c r="AX21" s="379">
        <v>125</v>
      </c>
      <c r="AY21" s="379">
        <v>125</v>
      </c>
      <c r="AZ21" s="85">
        <v>500</v>
      </c>
      <c r="BA21" s="242"/>
      <c r="BB21" s="84">
        <v>125</v>
      </c>
      <c r="BC21" s="38">
        <v>125</v>
      </c>
      <c r="BD21" s="38">
        <v>125</v>
      </c>
      <c r="BE21" s="38">
        <v>125</v>
      </c>
      <c r="BF21" s="85">
        <v>500</v>
      </c>
      <c r="BG21" s="38"/>
      <c r="BH21" s="84">
        <v>40</v>
      </c>
      <c r="BI21" s="38">
        <v>125</v>
      </c>
      <c r="BJ21" s="38">
        <v>125</v>
      </c>
      <c r="BK21" s="85">
        <v>290</v>
      </c>
    </row>
    <row r="22" spans="1:63" hidden="1" outlineLevel="1" x14ac:dyDescent="0.25">
      <c r="A22" s="4" t="s">
        <v>189</v>
      </c>
      <c r="B22" s="268" t="s">
        <v>8</v>
      </c>
      <c r="C22" s="242"/>
      <c r="D22" s="6"/>
      <c r="E22" s="754">
        <f>SUM(H22:J22,O22)</f>
        <v>4791.509</v>
      </c>
      <c r="F22" s="729">
        <f>SUM(L22:N22,U22)</f>
        <v>4742.1329999999998</v>
      </c>
      <c r="G22" s="242"/>
      <c r="H22" s="487">
        <v>1185.3779999999999</v>
      </c>
      <c r="I22" s="519">
        <v>1185.376</v>
      </c>
      <c r="J22" s="689">
        <v>1185.377</v>
      </c>
      <c r="K22" s="242"/>
      <c r="L22" s="487">
        <v>1185.377</v>
      </c>
      <c r="M22" s="379">
        <v>1185.3779999999999</v>
      </c>
      <c r="N22" s="379">
        <v>1185.3779999999999</v>
      </c>
      <c r="O22" s="379">
        <v>1235.3779999999999</v>
      </c>
      <c r="P22" s="85">
        <v>4791.5110000000004</v>
      </c>
      <c r="Q22" s="242"/>
      <c r="R22" s="487">
        <v>2396</v>
      </c>
      <c r="S22" s="379">
        <v>1589</v>
      </c>
      <c r="T22" s="379">
        <v>1185</v>
      </c>
      <c r="U22" s="379">
        <v>1186</v>
      </c>
      <c r="V22" s="379">
        <v>6356</v>
      </c>
      <c r="W22" s="426"/>
      <c r="X22" s="487">
        <v>2396</v>
      </c>
      <c r="Y22" s="379">
        <v>2396</v>
      </c>
      <c r="Z22" s="366">
        <v>2395</v>
      </c>
      <c r="AA22" s="366">
        <v>2396.0560000000005</v>
      </c>
      <c r="AB22" s="85">
        <v>9583.0560000000005</v>
      </c>
      <c r="AC22" s="426"/>
      <c r="AD22" s="84">
        <v>2283</v>
      </c>
      <c r="AE22" s="379">
        <v>2284</v>
      </c>
      <c r="AF22" s="379">
        <v>2395</v>
      </c>
      <c r="AG22" s="379">
        <v>2395</v>
      </c>
      <c r="AH22" s="85">
        <v>9357</v>
      </c>
      <c r="AI22" s="242"/>
      <c r="AJ22" s="84">
        <v>2283</v>
      </c>
      <c r="AK22" s="379">
        <v>2283</v>
      </c>
      <c r="AL22" s="379">
        <v>2283</v>
      </c>
      <c r="AM22" s="379">
        <v>2283</v>
      </c>
      <c r="AN22" s="85">
        <v>9132</v>
      </c>
      <c r="AO22" s="242"/>
      <c r="AP22" s="84">
        <v>2283</v>
      </c>
      <c r="AQ22" s="379">
        <v>2283</v>
      </c>
      <c r="AR22" s="379">
        <v>2283</v>
      </c>
      <c r="AS22" s="379">
        <v>2282</v>
      </c>
      <c r="AT22" s="85">
        <v>9131</v>
      </c>
      <c r="AU22" s="242"/>
      <c r="AV22" s="84">
        <v>2278</v>
      </c>
      <c r="AW22" s="379">
        <v>2279</v>
      </c>
      <c r="AX22" s="379">
        <v>2282</v>
      </c>
      <c r="AY22" s="379">
        <v>2283</v>
      </c>
      <c r="AZ22" s="85">
        <v>9122</v>
      </c>
      <c r="BA22" s="242"/>
      <c r="BB22" s="84">
        <v>1210</v>
      </c>
      <c r="BC22" s="38">
        <v>1209</v>
      </c>
      <c r="BD22" s="38">
        <v>1220</v>
      </c>
      <c r="BE22" s="38">
        <v>2622</v>
      </c>
      <c r="BF22" s="85">
        <v>6261</v>
      </c>
      <c r="BG22" s="38"/>
      <c r="BH22" s="84">
        <v>0</v>
      </c>
      <c r="BI22" s="38">
        <v>1557</v>
      </c>
      <c r="BJ22" s="38">
        <v>1251</v>
      </c>
      <c r="BK22" s="85">
        <v>2808</v>
      </c>
    </row>
    <row r="23" spans="1:63" ht="17.25" hidden="1" outlineLevel="1" x14ac:dyDescent="0.4">
      <c r="A23" s="4" t="s">
        <v>210</v>
      </c>
      <c r="B23" s="268" t="s">
        <v>9</v>
      </c>
      <c r="C23" s="242"/>
      <c r="D23" s="6"/>
      <c r="E23" s="755">
        <f>SUM(H23:J23,O23)</f>
        <v>0</v>
      </c>
      <c r="F23" s="730">
        <f>SUM(L23:N23,U23)</f>
        <v>0</v>
      </c>
      <c r="G23" s="242"/>
      <c r="H23" s="580">
        <v>0</v>
      </c>
      <c r="I23" s="823">
        <v>0</v>
      </c>
      <c r="J23" s="696">
        <v>0</v>
      </c>
      <c r="K23" s="242"/>
      <c r="L23" s="489">
        <v>0</v>
      </c>
      <c r="M23" s="383">
        <v>0</v>
      </c>
      <c r="N23" s="383">
        <v>0</v>
      </c>
      <c r="O23" s="383">
        <v>0</v>
      </c>
      <c r="P23" s="241">
        <v>0</v>
      </c>
      <c r="Q23" s="242"/>
      <c r="R23" s="489">
        <v>8182</v>
      </c>
      <c r="S23" s="383">
        <v>0</v>
      </c>
      <c r="T23" s="383">
        <v>0</v>
      </c>
      <c r="U23" s="383">
        <v>0</v>
      </c>
      <c r="V23" s="383">
        <v>8182</v>
      </c>
      <c r="W23" s="426"/>
      <c r="X23" s="489">
        <v>0</v>
      </c>
      <c r="Y23" s="383">
        <v>0</v>
      </c>
      <c r="Z23" s="383">
        <v>32568</v>
      </c>
      <c r="AA23" s="383">
        <v>-977.76199999999881</v>
      </c>
      <c r="AB23" s="241">
        <v>31590.238000000001</v>
      </c>
      <c r="AC23" s="426"/>
      <c r="AD23" s="240">
        <v>0</v>
      </c>
      <c r="AE23" s="383">
        <v>0</v>
      </c>
      <c r="AF23" s="383">
        <v>0</v>
      </c>
      <c r="AG23" s="383">
        <v>0</v>
      </c>
      <c r="AH23" s="241">
        <v>0</v>
      </c>
      <c r="AI23" s="242"/>
      <c r="AJ23" s="240">
        <v>0</v>
      </c>
      <c r="AK23" s="383">
        <v>0</v>
      </c>
      <c r="AL23" s="383">
        <v>0</v>
      </c>
      <c r="AM23" s="383">
        <v>0</v>
      </c>
      <c r="AN23" s="241">
        <v>0</v>
      </c>
      <c r="AO23" s="242"/>
      <c r="AP23" s="240">
        <v>0</v>
      </c>
      <c r="AQ23" s="383">
        <v>0</v>
      </c>
      <c r="AR23" s="383">
        <v>0</v>
      </c>
      <c r="AS23" s="383">
        <v>0</v>
      </c>
      <c r="AT23" s="241">
        <v>0</v>
      </c>
      <c r="AU23" s="242"/>
      <c r="AV23" s="240">
        <v>0</v>
      </c>
      <c r="AW23" s="383">
        <v>0</v>
      </c>
      <c r="AX23" s="383">
        <v>33381</v>
      </c>
      <c r="AY23" s="383">
        <v>-500</v>
      </c>
      <c r="AZ23" s="241">
        <v>32881</v>
      </c>
      <c r="BA23" s="242"/>
      <c r="BB23" s="240">
        <v>0</v>
      </c>
      <c r="BC23" s="239">
        <v>0</v>
      </c>
      <c r="BD23" s="239">
        <v>0</v>
      </c>
      <c r="BE23" s="239">
        <v>0</v>
      </c>
      <c r="BF23" s="241">
        <v>0</v>
      </c>
      <c r="BG23" s="239"/>
      <c r="BH23" s="240">
        <v>0</v>
      </c>
      <c r="BI23" s="239">
        <v>0</v>
      </c>
      <c r="BJ23" s="239">
        <v>0</v>
      </c>
      <c r="BK23" s="241">
        <v>0</v>
      </c>
    </row>
    <row r="24" spans="1:63" collapsed="1" x14ac:dyDescent="0.25">
      <c r="A24" s="4" t="s">
        <v>190</v>
      </c>
      <c r="B24" s="274" t="s">
        <v>10</v>
      </c>
      <c r="C24" s="242"/>
      <c r="D24" s="6"/>
      <c r="E24" s="752">
        <f>E19-SUM(E20:E23)</f>
        <v>1803.2430000000022</v>
      </c>
      <c r="F24" s="753">
        <f>F19-SUM(F20:F23)</f>
        <v>-2108.8670000000129</v>
      </c>
      <c r="G24" s="242"/>
      <c r="H24" s="574">
        <v>-1121.9009999999998</v>
      </c>
      <c r="I24" s="577">
        <v>-878.31299999999919</v>
      </c>
      <c r="J24" s="693">
        <v>4372.8950000000004</v>
      </c>
      <c r="K24" s="242"/>
      <c r="L24" s="485">
        <v>-2826.0079999999998</v>
      </c>
      <c r="M24" s="518">
        <v>-910.07699999999932</v>
      </c>
      <c r="N24" s="518">
        <v>2911.2179999999989</v>
      </c>
      <c r="O24" s="518">
        <v>-569.43799999999828</v>
      </c>
      <c r="P24" s="529">
        <v>-1394.304999999993</v>
      </c>
      <c r="Q24" s="242"/>
      <c r="R24" s="485">
        <v>-12424</v>
      </c>
      <c r="S24" s="518">
        <v>-1935</v>
      </c>
      <c r="T24" s="518">
        <v>1486</v>
      </c>
      <c r="U24" s="518">
        <v>-1284</v>
      </c>
      <c r="V24" s="518">
        <v>-14157</v>
      </c>
      <c r="W24" s="426"/>
      <c r="X24" s="485">
        <v>-3276</v>
      </c>
      <c r="Y24" s="378">
        <v>-1610</v>
      </c>
      <c r="Z24" s="367">
        <v>-28581</v>
      </c>
      <c r="AA24" s="367">
        <v>639.40400000000227</v>
      </c>
      <c r="AB24" s="40">
        <v>-32827.595999999998</v>
      </c>
      <c r="AC24" s="426"/>
      <c r="AD24" s="83">
        <v>3067</v>
      </c>
      <c r="AE24" s="378">
        <v>5428.6769999999997</v>
      </c>
      <c r="AF24" s="378">
        <v>10225.323</v>
      </c>
      <c r="AG24" s="378">
        <v>240</v>
      </c>
      <c r="AH24" s="40">
        <v>18961</v>
      </c>
      <c r="AI24" s="242"/>
      <c r="AJ24" s="83">
        <v>11034</v>
      </c>
      <c r="AK24" s="378">
        <v>9100</v>
      </c>
      <c r="AL24" s="378">
        <v>12905</v>
      </c>
      <c r="AM24" s="378">
        <v>6686</v>
      </c>
      <c r="AN24" s="40">
        <v>39725</v>
      </c>
      <c r="AO24" s="242"/>
      <c r="AP24" s="83">
        <v>-1164</v>
      </c>
      <c r="AQ24" s="378">
        <v>3998</v>
      </c>
      <c r="AR24" s="378">
        <v>11062</v>
      </c>
      <c r="AS24" s="378">
        <v>11029</v>
      </c>
      <c r="AT24" s="40">
        <v>24925</v>
      </c>
      <c r="AU24" s="242"/>
      <c r="AV24" s="83">
        <v>341</v>
      </c>
      <c r="AW24" s="378">
        <v>-74</v>
      </c>
      <c r="AX24" s="378">
        <v>-27902</v>
      </c>
      <c r="AY24" s="378">
        <v>497</v>
      </c>
      <c r="AZ24" s="40">
        <v>-27138</v>
      </c>
      <c r="BA24" s="242"/>
      <c r="BB24" s="83">
        <v>273</v>
      </c>
      <c r="BC24" s="39">
        <v>3019</v>
      </c>
      <c r="BD24" s="39">
        <v>1833</v>
      </c>
      <c r="BE24" s="39">
        <v>-275</v>
      </c>
      <c r="BF24" s="40">
        <v>4850</v>
      </c>
      <c r="BG24" s="39"/>
      <c r="BH24" s="83">
        <v>-199</v>
      </c>
      <c r="BI24" s="39">
        <v>-1387</v>
      </c>
      <c r="BJ24" s="39">
        <v>2894</v>
      </c>
      <c r="BK24" s="40">
        <v>1308</v>
      </c>
    </row>
    <row r="25" spans="1:63" hidden="1" outlineLevel="1" x14ac:dyDescent="0.25">
      <c r="A25" s="4" t="s">
        <v>193</v>
      </c>
      <c r="B25" s="268" t="s">
        <v>11</v>
      </c>
      <c r="C25" s="242"/>
      <c r="D25" s="6"/>
      <c r="E25" s="754">
        <f>SUM(H25:J25,O25)</f>
        <v>-1504.5239999999999</v>
      </c>
      <c r="F25" s="729">
        <f>SUM(L25:N25,U25)</f>
        <v>-1635.5319999999999</v>
      </c>
      <c r="G25" s="242"/>
      <c r="H25" s="531">
        <v>-74.338999999999999</v>
      </c>
      <c r="I25" s="532">
        <v>-230.786</v>
      </c>
      <c r="J25" s="691">
        <v>62.871000000000002</v>
      </c>
      <c r="K25" s="242"/>
      <c r="L25" s="487">
        <v>-122.32599999999999</v>
      </c>
      <c r="M25" s="379">
        <v>-78.905000000000001</v>
      </c>
      <c r="N25" s="379">
        <v>-263.30099999999999</v>
      </c>
      <c r="O25" s="379">
        <v>-1262.27</v>
      </c>
      <c r="P25" s="85">
        <v>-1726.8019999999999</v>
      </c>
      <c r="Q25" s="242"/>
      <c r="R25" s="487">
        <v>-292</v>
      </c>
      <c r="S25" s="379">
        <v>26199</v>
      </c>
      <c r="T25" s="379">
        <v>-159</v>
      </c>
      <c r="U25" s="379">
        <v>-1171</v>
      </c>
      <c r="V25" s="379">
        <v>24577</v>
      </c>
      <c r="W25" s="426"/>
      <c r="X25" s="487">
        <v>-572</v>
      </c>
      <c r="Y25" s="379">
        <v>-10</v>
      </c>
      <c r="Z25" s="369">
        <v>-420</v>
      </c>
      <c r="AA25" s="369">
        <v>-26.248000000000047</v>
      </c>
      <c r="AB25" s="85">
        <v>-1028.248</v>
      </c>
      <c r="AC25" s="426"/>
      <c r="AD25" s="84">
        <v>282</v>
      </c>
      <c r="AE25" s="379">
        <v>49</v>
      </c>
      <c r="AF25" s="379">
        <v>1063</v>
      </c>
      <c r="AG25" s="379">
        <v>1367</v>
      </c>
      <c r="AH25" s="85">
        <v>2761</v>
      </c>
      <c r="AI25" s="242"/>
      <c r="AJ25" s="84">
        <v>2441</v>
      </c>
      <c r="AK25" s="379">
        <v>283</v>
      </c>
      <c r="AL25" s="379">
        <v>66</v>
      </c>
      <c r="AM25" s="379">
        <v>37</v>
      </c>
      <c r="AN25" s="85">
        <v>2827</v>
      </c>
      <c r="AO25" s="242"/>
      <c r="AP25" s="84">
        <v>39</v>
      </c>
      <c r="AQ25" s="379">
        <v>1141</v>
      </c>
      <c r="AR25" s="379">
        <v>38</v>
      </c>
      <c r="AS25" s="379">
        <v>-60</v>
      </c>
      <c r="AT25" s="85">
        <v>1158</v>
      </c>
      <c r="AU25" s="242"/>
      <c r="AV25" s="84">
        <v>72</v>
      </c>
      <c r="AW25" s="379">
        <v>768</v>
      </c>
      <c r="AX25" s="379">
        <v>308</v>
      </c>
      <c r="AY25" s="379">
        <v>42</v>
      </c>
      <c r="AZ25" s="85">
        <v>1190</v>
      </c>
      <c r="BA25" s="242"/>
      <c r="BB25" s="84">
        <v>56</v>
      </c>
      <c r="BC25" s="38">
        <v>52</v>
      </c>
      <c r="BD25" s="38">
        <v>51</v>
      </c>
      <c r="BE25" s="38">
        <v>168</v>
      </c>
      <c r="BF25" s="85">
        <v>327</v>
      </c>
      <c r="BG25" s="38"/>
      <c r="BH25" s="84">
        <v>33</v>
      </c>
      <c r="BI25" s="38">
        <v>134</v>
      </c>
      <c r="BJ25" s="38">
        <v>24</v>
      </c>
      <c r="BK25" s="85">
        <v>191</v>
      </c>
    </row>
    <row r="26" spans="1:63" hidden="1" outlineLevel="1" x14ac:dyDescent="0.25">
      <c r="A26" s="4" t="s">
        <v>191</v>
      </c>
      <c r="B26" s="268" t="s">
        <v>12</v>
      </c>
      <c r="C26" s="242"/>
      <c r="D26" s="6"/>
      <c r="E26" s="754">
        <f>SUM(H26:J26,O26)</f>
        <v>18.509</v>
      </c>
      <c r="F26" s="729">
        <f>SUM(L26:N26,U26)</f>
        <v>7.0839999999999996</v>
      </c>
      <c r="G26" s="242"/>
      <c r="H26" s="531">
        <v>6.34</v>
      </c>
      <c r="I26" s="532">
        <v>9.51</v>
      </c>
      <c r="J26" s="691">
        <v>9.4689999999999994</v>
      </c>
      <c r="K26" s="242"/>
      <c r="L26" s="487">
        <v>-0.95099999999999996</v>
      </c>
      <c r="M26" s="379">
        <v>-12.27</v>
      </c>
      <c r="N26" s="379">
        <v>21.305</v>
      </c>
      <c r="O26" s="379">
        <v>-6.81</v>
      </c>
      <c r="P26" s="85">
        <v>1.274</v>
      </c>
      <c r="Q26" s="242"/>
      <c r="R26" s="487">
        <v>44</v>
      </c>
      <c r="S26" s="379">
        <v>11</v>
      </c>
      <c r="T26" s="379">
        <v>-1</v>
      </c>
      <c r="U26" s="379">
        <v>-1</v>
      </c>
      <c r="V26" s="379">
        <v>52</v>
      </c>
      <c r="W26" s="426"/>
      <c r="X26" s="487">
        <v>124</v>
      </c>
      <c r="Y26" s="379">
        <v>70</v>
      </c>
      <c r="Z26" s="369">
        <v>38</v>
      </c>
      <c r="AA26" s="369">
        <v>120.49000000000001</v>
      </c>
      <c r="AB26" s="85">
        <v>352.49</v>
      </c>
      <c r="AC26" s="426"/>
      <c r="AD26" s="84">
        <v>17</v>
      </c>
      <c r="AE26" s="379">
        <v>55</v>
      </c>
      <c r="AF26" s="379">
        <v>70</v>
      </c>
      <c r="AG26" s="379">
        <v>87</v>
      </c>
      <c r="AH26" s="85">
        <v>229</v>
      </c>
      <c r="AI26" s="242"/>
      <c r="AJ26" s="84">
        <v>44</v>
      </c>
      <c r="AK26" s="379">
        <v>46</v>
      </c>
      <c r="AL26" s="379">
        <v>35</v>
      </c>
      <c r="AM26" s="379">
        <v>40</v>
      </c>
      <c r="AN26" s="85">
        <v>165</v>
      </c>
      <c r="AO26" s="242"/>
      <c r="AP26" s="84">
        <v>35</v>
      </c>
      <c r="AQ26" s="379">
        <v>41</v>
      </c>
      <c r="AR26" s="379">
        <v>26</v>
      </c>
      <c r="AS26" s="379">
        <v>29</v>
      </c>
      <c r="AT26" s="85">
        <v>131</v>
      </c>
      <c r="AU26" s="242"/>
      <c r="AV26" s="84">
        <v>48</v>
      </c>
      <c r="AW26" s="379">
        <v>64</v>
      </c>
      <c r="AX26" s="379">
        <v>61</v>
      </c>
      <c r="AY26" s="379">
        <v>69</v>
      </c>
      <c r="AZ26" s="85">
        <v>242</v>
      </c>
      <c r="BA26" s="242"/>
      <c r="BB26" s="84">
        <v>73</v>
      </c>
      <c r="BC26" s="38">
        <v>75</v>
      </c>
      <c r="BD26" s="38">
        <v>87</v>
      </c>
      <c r="BE26" s="38">
        <v>46</v>
      </c>
      <c r="BF26" s="85">
        <v>281</v>
      </c>
      <c r="BG26" s="38"/>
      <c r="BH26" s="84">
        <v>4</v>
      </c>
      <c r="BI26" s="38">
        <v>19</v>
      </c>
      <c r="BJ26" s="38">
        <v>144</v>
      </c>
      <c r="BK26" s="85">
        <v>167</v>
      </c>
    </row>
    <row r="27" spans="1:63" hidden="1" outlineLevel="1" x14ac:dyDescent="0.25">
      <c r="A27" s="4" t="s">
        <v>192</v>
      </c>
      <c r="B27" s="268" t="s">
        <v>13</v>
      </c>
      <c r="C27" s="242"/>
      <c r="D27" s="6"/>
      <c r="E27" s="754">
        <f>SUM(H27:J27,O27)</f>
        <v>6462.4940000000006</v>
      </c>
      <c r="F27" s="729">
        <f>SUM(L27:N27,U27)</f>
        <v>6639.3279999999995</v>
      </c>
      <c r="G27" s="242"/>
      <c r="H27" s="531">
        <v>1416.4590000000001</v>
      </c>
      <c r="I27" s="532">
        <v>1698.9169999999999</v>
      </c>
      <c r="J27" s="691">
        <v>1799.5260000000001</v>
      </c>
      <c r="K27" s="242"/>
      <c r="L27" s="487">
        <v>1421.011</v>
      </c>
      <c r="M27" s="379">
        <v>1674.7280000000001</v>
      </c>
      <c r="N27" s="379">
        <v>1908.5889999999999</v>
      </c>
      <c r="O27" s="379">
        <v>1547.5920000000001</v>
      </c>
      <c r="P27" s="85">
        <v>6551.92</v>
      </c>
      <c r="Q27" s="242"/>
      <c r="R27" s="487">
        <v>3218</v>
      </c>
      <c r="S27" s="379">
        <v>2364</v>
      </c>
      <c r="T27" s="379">
        <v>2038</v>
      </c>
      <c r="U27" s="379">
        <v>1635</v>
      </c>
      <c r="V27" s="379">
        <v>9255</v>
      </c>
      <c r="W27" s="426"/>
      <c r="X27" s="487">
        <v>3128</v>
      </c>
      <c r="Y27" s="379">
        <v>3309</v>
      </c>
      <c r="Z27" s="369">
        <v>3633</v>
      </c>
      <c r="AA27" s="369">
        <v>3439.7250000000004</v>
      </c>
      <c r="AB27" s="85">
        <v>13509.725</v>
      </c>
      <c r="AC27" s="426"/>
      <c r="AD27" s="84">
        <v>1853</v>
      </c>
      <c r="AE27" s="379">
        <v>2137</v>
      </c>
      <c r="AF27" s="379">
        <v>2997</v>
      </c>
      <c r="AG27" s="379">
        <v>3295</v>
      </c>
      <c r="AH27" s="85">
        <v>10282</v>
      </c>
      <c r="AI27" s="242"/>
      <c r="AJ27" s="84">
        <v>1818</v>
      </c>
      <c r="AK27" s="379">
        <v>1866</v>
      </c>
      <c r="AL27" s="379">
        <v>1902</v>
      </c>
      <c r="AM27" s="379">
        <v>1875</v>
      </c>
      <c r="AN27" s="85">
        <v>7461</v>
      </c>
      <c r="AO27" s="242"/>
      <c r="AP27" s="84">
        <v>2517</v>
      </c>
      <c r="AQ27" s="379">
        <v>2274</v>
      </c>
      <c r="AR27" s="379">
        <v>2154</v>
      </c>
      <c r="AS27" s="379">
        <v>1970</v>
      </c>
      <c r="AT27" s="85">
        <v>8915</v>
      </c>
      <c r="AU27" s="242"/>
      <c r="AV27" s="84">
        <v>2779</v>
      </c>
      <c r="AW27" s="379">
        <v>2820</v>
      </c>
      <c r="AX27" s="379">
        <v>2885</v>
      </c>
      <c r="AY27" s="379">
        <v>2710</v>
      </c>
      <c r="AZ27" s="85">
        <v>11194</v>
      </c>
      <c r="BA27" s="242"/>
      <c r="BB27" s="84">
        <v>1915</v>
      </c>
      <c r="BC27" s="38">
        <v>2062</v>
      </c>
      <c r="BD27" s="38">
        <v>2424</v>
      </c>
      <c r="BE27" s="38">
        <v>2897</v>
      </c>
      <c r="BF27" s="85">
        <v>9298</v>
      </c>
      <c r="BG27" s="38"/>
      <c r="BH27" s="84">
        <v>590</v>
      </c>
      <c r="BI27" s="38">
        <v>1971</v>
      </c>
      <c r="BJ27" s="38">
        <v>2029</v>
      </c>
      <c r="BK27" s="85">
        <v>4590</v>
      </c>
    </row>
    <row r="28" spans="1:63" ht="17.25" hidden="1" outlineLevel="1" x14ac:dyDescent="0.4">
      <c r="A28" s="4" t="s">
        <v>194</v>
      </c>
      <c r="B28" s="268" t="s">
        <v>14</v>
      </c>
      <c r="C28" s="242"/>
      <c r="D28" s="6"/>
      <c r="E28" s="755">
        <f>SUM(H28:J28,O28)</f>
        <v>-55.140999999999991</v>
      </c>
      <c r="F28" s="730">
        <f>SUM(L28:N28,U28)</f>
        <v>-223.274</v>
      </c>
      <c r="G28" s="242"/>
      <c r="H28" s="580">
        <v>63.874000000000002</v>
      </c>
      <c r="I28" s="823">
        <v>61.402999999999999</v>
      </c>
      <c r="J28" s="696">
        <v>-44.27</v>
      </c>
      <c r="K28" s="242"/>
      <c r="L28" s="489">
        <v>43.673000000000002</v>
      </c>
      <c r="M28" s="383">
        <v>69.456999999999994</v>
      </c>
      <c r="N28" s="383">
        <v>-72.403999999999996</v>
      </c>
      <c r="O28" s="383">
        <v>-136.148</v>
      </c>
      <c r="P28" s="241">
        <v>-95.421999999999997</v>
      </c>
      <c r="Q28" s="242"/>
      <c r="R28" s="489">
        <v>579</v>
      </c>
      <c r="S28" s="383">
        <v>8717</v>
      </c>
      <c r="T28" s="383">
        <v>-2223</v>
      </c>
      <c r="U28" s="383">
        <v>-264</v>
      </c>
      <c r="V28" s="383">
        <v>6810</v>
      </c>
      <c r="W28" s="426"/>
      <c r="X28" s="489">
        <v>-1455</v>
      </c>
      <c r="Y28" s="383">
        <v>-1499</v>
      </c>
      <c r="Z28" s="371">
        <v>-2951</v>
      </c>
      <c r="AA28" s="371">
        <v>288.36399999999958</v>
      </c>
      <c r="AB28" s="241">
        <v>-5616.6360000000004</v>
      </c>
      <c r="AC28" s="426"/>
      <c r="AD28" s="240">
        <v>202</v>
      </c>
      <c r="AE28" s="383">
        <v>754</v>
      </c>
      <c r="AF28" s="383">
        <v>1416</v>
      </c>
      <c r="AG28" s="383">
        <v>-810</v>
      </c>
      <c r="AH28" s="241">
        <v>1562</v>
      </c>
      <c r="AI28" s="242"/>
      <c r="AJ28" s="240">
        <v>1506</v>
      </c>
      <c r="AK28" s="383">
        <v>1541</v>
      </c>
      <c r="AL28" s="383">
        <v>2334</v>
      </c>
      <c r="AM28" s="383">
        <v>856</v>
      </c>
      <c r="AN28" s="241">
        <v>6237</v>
      </c>
      <c r="AO28" s="242"/>
      <c r="AP28" s="240">
        <v>-453</v>
      </c>
      <c r="AQ28" s="383">
        <v>6781</v>
      </c>
      <c r="AR28" s="383">
        <v>-4942</v>
      </c>
      <c r="AS28" s="383">
        <v>2174</v>
      </c>
      <c r="AT28" s="241">
        <v>3560</v>
      </c>
      <c r="AU28" s="242"/>
      <c r="AV28" s="240">
        <v>-693</v>
      </c>
      <c r="AW28" s="383">
        <v>45</v>
      </c>
      <c r="AX28" s="383">
        <v>-1550</v>
      </c>
      <c r="AY28" s="383">
        <v>-584</v>
      </c>
      <c r="AZ28" s="241">
        <v>-2782</v>
      </c>
      <c r="BA28" s="242"/>
      <c r="BB28" s="240">
        <v>-485</v>
      </c>
      <c r="BC28" s="239">
        <v>111</v>
      </c>
      <c r="BD28" s="239">
        <v>-362</v>
      </c>
      <c r="BE28" s="239">
        <v>138</v>
      </c>
      <c r="BF28" s="241">
        <v>-598</v>
      </c>
      <c r="BG28" s="239"/>
      <c r="BH28" s="240">
        <v>227</v>
      </c>
      <c r="BI28" s="239">
        <v>-1189</v>
      </c>
      <c r="BJ28" s="239">
        <v>-10312</v>
      </c>
      <c r="BK28" s="241">
        <v>-11274</v>
      </c>
    </row>
    <row r="29" spans="1:63" collapsed="1" x14ac:dyDescent="0.25">
      <c r="A29" s="4" t="s">
        <v>195</v>
      </c>
      <c r="B29" s="274" t="s">
        <v>17</v>
      </c>
      <c r="C29" s="242"/>
      <c r="D29" s="6"/>
      <c r="E29" s="750">
        <f>E24-SUM(E25:E28)</f>
        <v>-3118.0949999999993</v>
      </c>
      <c r="F29" s="728">
        <f>F24-SUM(F25:F28)</f>
        <v>-6896.4730000000118</v>
      </c>
      <c r="G29" s="242"/>
      <c r="H29" s="574">
        <v>-2534.2349999999997</v>
      </c>
      <c r="I29" s="577">
        <v>-2417.3569999999991</v>
      </c>
      <c r="J29" s="693">
        <v>2545.299</v>
      </c>
      <c r="K29" s="242"/>
      <c r="L29" s="485">
        <v>-4167.415</v>
      </c>
      <c r="M29" s="518">
        <v>-2563.0869999999995</v>
      </c>
      <c r="N29" s="518">
        <v>1317.0289999999991</v>
      </c>
      <c r="O29" s="518">
        <v>-711.80199999999843</v>
      </c>
      <c r="P29" s="529">
        <v>-6125.2749999999933</v>
      </c>
      <c r="Q29" s="242"/>
      <c r="R29" s="485">
        <v>-15973</v>
      </c>
      <c r="S29" s="518">
        <v>-39226</v>
      </c>
      <c r="T29" s="518">
        <v>1831</v>
      </c>
      <c r="U29" s="518">
        <v>-1483</v>
      </c>
      <c r="V29" s="518">
        <v>-54851</v>
      </c>
      <c r="W29" s="426"/>
      <c r="X29" s="485">
        <v>-4501</v>
      </c>
      <c r="Y29" s="378">
        <v>-3480</v>
      </c>
      <c r="Z29" s="367">
        <v>-28881</v>
      </c>
      <c r="AA29" s="367">
        <v>-3182.9270000000033</v>
      </c>
      <c r="AB29" s="40">
        <v>-40044.927000000003</v>
      </c>
      <c r="AC29" s="426"/>
      <c r="AD29" s="83">
        <v>713</v>
      </c>
      <c r="AE29" s="378">
        <v>2434</v>
      </c>
      <c r="AF29" s="378">
        <v>4679</v>
      </c>
      <c r="AG29" s="378">
        <v>-3699</v>
      </c>
      <c r="AH29" s="40">
        <v>4127</v>
      </c>
      <c r="AI29" s="242"/>
      <c r="AJ29" s="83">
        <v>5225</v>
      </c>
      <c r="AK29" s="378">
        <v>5364</v>
      </c>
      <c r="AL29" s="378">
        <v>8568</v>
      </c>
      <c r="AM29" s="378">
        <v>3878</v>
      </c>
      <c r="AN29" s="40">
        <v>23035</v>
      </c>
      <c r="AO29" s="242"/>
      <c r="AP29" s="83">
        <v>-3302</v>
      </c>
      <c r="AQ29" s="378">
        <v>-6239</v>
      </c>
      <c r="AR29" s="378">
        <v>13786</v>
      </c>
      <c r="AS29" s="378">
        <v>6916</v>
      </c>
      <c r="AT29" s="40">
        <v>11161</v>
      </c>
      <c r="AU29" s="242"/>
      <c r="AV29" s="83">
        <v>-1865</v>
      </c>
      <c r="AW29" s="378">
        <v>-3771</v>
      </c>
      <c r="AX29" s="378">
        <v>-29606</v>
      </c>
      <c r="AY29" s="378">
        <v>-1740</v>
      </c>
      <c r="AZ29" s="40">
        <v>-36982</v>
      </c>
      <c r="BA29" s="242"/>
      <c r="BB29" s="83">
        <v>-1286</v>
      </c>
      <c r="BC29" s="39">
        <v>719</v>
      </c>
      <c r="BD29" s="39">
        <v>-367</v>
      </c>
      <c r="BE29" s="39">
        <v>-3524</v>
      </c>
      <c r="BF29" s="40">
        <v>-4458</v>
      </c>
      <c r="BG29" s="39"/>
      <c r="BH29" s="83">
        <v>-1053</v>
      </c>
      <c r="BI29" s="39">
        <v>-2322</v>
      </c>
      <c r="BJ29" s="39">
        <v>11009</v>
      </c>
      <c r="BK29" s="40">
        <v>7634</v>
      </c>
    </row>
    <row r="30" spans="1:63" hidden="1" outlineLevel="1" x14ac:dyDescent="0.25">
      <c r="A30" s="4"/>
      <c r="B30" s="273" t="s">
        <v>47</v>
      </c>
      <c r="C30" s="242"/>
      <c r="D30" s="12"/>
      <c r="E30" s="754"/>
      <c r="F30" s="729"/>
      <c r="G30" s="242"/>
      <c r="H30" s="531"/>
      <c r="I30" s="532"/>
      <c r="J30" s="691"/>
      <c r="K30" s="242"/>
      <c r="L30" s="487"/>
      <c r="M30" s="378"/>
      <c r="N30" s="378"/>
      <c r="O30" s="378"/>
      <c r="P30" s="40"/>
      <c r="Q30" s="242"/>
      <c r="R30" s="487"/>
      <c r="S30" s="378"/>
      <c r="T30" s="378"/>
      <c r="U30" s="378"/>
      <c r="V30" s="378"/>
      <c r="W30" s="426"/>
      <c r="X30" s="487"/>
      <c r="Y30" s="378"/>
      <c r="Z30" s="369"/>
      <c r="AA30" s="369"/>
      <c r="AB30" s="40"/>
      <c r="AC30" s="426"/>
      <c r="AD30" s="83"/>
      <c r="AE30" s="378">
        <v>0</v>
      </c>
      <c r="AF30" s="378">
        <v>0</v>
      </c>
      <c r="AG30" s="378">
        <v>0</v>
      </c>
      <c r="AH30" s="40">
        <v>0</v>
      </c>
      <c r="AI30" s="242"/>
      <c r="AJ30" s="83"/>
      <c r="AK30" s="378"/>
      <c r="AL30" s="378"/>
      <c r="AM30" s="378"/>
      <c r="AN30" s="40"/>
      <c r="AO30" s="242"/>
      <c r="AP30" s="83"/>
      <c r="AQ30" s="378"/>
      <c r="AR30" s="378"/>
      <c r="AS30" s="378"/>
      <c r="AT30" s="40"/>
      <c r="AU30" s="242"/>
      <c r="AV30" s="83"/>
      <c r="AW30" s="378"/>
      <c r="AX30" s="378"/>
      <c r="AY30" s="378"/>
      <c r="AZ30" s="40"/>
      <c r="BA30" s="242"/>
      <c r="BB30" s="83"/>
      <c r="BC30" s="39"/>
      <c r="BD30" s="39"/>
      <c r="BE30" s="39"/>
      <c r="BF30" s="40"/>
      <c r="BG30" s="39"/>
      <c r="BH30" s="83"/>
      <c r="BI30" s="39"/>
      <c r="BJ30" s="39"/>
      <c r="BK30" s="40"/>
    </row>
    <row r="31" spans="1:63" hidden="1" outlineLevel="1" x14ac:dyDescent="0.25">
      <c r="A31" s="4" t="s">
        <v>14</v>
      </c>
      <c r="B31" s="268" t="s">
        <v>14</v>
      </c>
      <c r="C31" s="242"/>
      <c r="D31" s="12"/>
      <c r="E31" s="754">
        <f>SUM(H31:J31,O31)</f>
        <v>-55.140999999999991</v>
      </c>
      <c r="F31" s="729">
        <f>SUM(L31:N31,U31)</f>
        <v>-223.274</v>
      </c>
      <c r="G31" s="242"/>
      <c r="H31" s="531">
        <v>63.874000000000002</v>
      </c>
      <c r="I31" s="532">
        <v>61.402999999999999</v>
      </c>
      <c r="J31" s="691">
        <v>-44.27</v>
      </c>
      <c r="K31" s="242"/>
      <c r="L31" s="487">
        <v>43.673000000000002</v>
      </c>
      <c r="M31" s="519">
        <v>69.456999999999994</v>
      </c>
      <c r="N31" s="519">
        <v>-72.403999999999996</v>
      </c>
      <c r="O31" s="519">
        <v>-136.148</v>
      </c>
      <c r="P31" s="530">
        <v>-95.421999999999997</v>
      </c>
      <c r="Q31" s="242"/>
      <c r="R31" s="487">
        <v>579</v>
      </c>
      <c r="S31" s="519">
        <v>8717</v>
      </c>
      <c r="T31" s="519">
        <v>-2223</v>
      </c>
      <c r="U31" s="519">
        <v>-264</v>
      </c>
      <c r="V31" s="519">
        <v>6810</v>
      </c>
      <c r="W31" s="426"/>
      <c r="X31" s="487">
        <v>-1455</v>
      </c>
      <c r="Y31" s="379">
        <v>-1499</v>
      </c>
      <c r="Z31" s="369">
        <v>-2951</v>
      </c>
      <c r="AA31" s="369">
        <v>289.36399999999958</v>
      </c>
      <c r="AB31" s="85">
        <v>-5615.6360000000004</v>
      </c>
      <c r="AC31" s="426"/>
      <c r="AD31" s="84">
        <v>202</v>
      </c>
      <c r="AE31" s="379">
        <v>754</v>
      </c>
      <c r="AF31" s="379">
        <v>1416</v>
      </c>
      <c r="AG31" s="379">
        <v>-810</v>
      </c>
      <c r="AH31" s="85">
        <v>1562</v>
      </c>
      <c r="AI31" s="242"/>
      <c r="AJ31" s="84">
        <v>1506</v>
      </c>
      <c r="AK31" s="379">
        <v>1541</v>
      </c>
      <c r="AL31" s="379">
        <v>2334</v>
      </c>
      <c r="AM31" s="379">
        <v>856</v>
      </c>
      <c r="AN31" s="85">
        <v>6237</v>
      </c>
      <c r="AO31" s="242"/>
      <c r="AP31" s="84">
        <v>-453</v>
      </c>
      <c r="AQ31" s="379">
        <v>6781</v>
      </c>
      <c r="AR31" s="379">
        <v>-4942</v>
      </c>
      <c r="AS31" s="379">
        <v>2174</v>
      </c>
      <c r="AT31" s="85">
        <v>3560</v>
      </c>
      <c r="AU31" s="242"/>
      <c r="AV31" s="84">
        <v>-693</v>
      </c>
      <c r="AW31" s="379">
        <v>45</v>
      </c>
      <c r="AX31" s="379">
        <v>-1550</v>
      </c>
      <c r="AY31" s="379">
        <v>-584</v>
      </c>
      <c r="AZ31" s="85">
        <v>-2782</v>
      </c>
      <c r="BA31" s="242"/>
      <c r="BB31" s="84">
        <v>-485</v>
      </c>
      <c r="BC31" s="38">
        <v>111</v>
      </c>
      <c r="BD31" s="38">
        <v>-362</v>
      </c>
      <c r="BE31" s="38">
        <v>138</v>
      </c>
      <c r="BF31" s="85">
        <v>-598</v>
      </c>
      <c r="BG31" s="38"/>
      <c r="BH31" s="84">
        <v>227</v>
      </c>
      <c r="BI31" s="38">
        <v>-1189</v>
      </c>
      <c r="BJ31" s="38">
        <v>-10312</v>
      </c>
      <c r="BK31" s="85">
        <v>-11274</v>
      </c>
    </row>
    <row r="32" spans="1:63" hidden="1" outlineLevel="1" x14ac:dyDescent="0.25">
      <c r="A32" s="4" t="s">
        <v>170</v>
      </c>
      <c r="B32" s="268" t="s">
        <v>12</v>
      </c>
      <c r="C32" s="242"/>
      <c r="D32" s="6"/>
      <c r="E32" s="754">
        <f>SUM(H32:J32,O32)</f>
        <v>18.509</v>
      </c>
      <c r="F32" s="729">
        <f>SUM(L32:N32,U32)</f>
        <v>7.0839999999999996</v>
      </c>
      <c r="G32" s="242"/>
      <c r="H32" s="531">
        <v>6.34</v>
      </c>
      <c r="I32" s="532">
        <v>9.51</v>
      </c>
      <c r="J32" s="691">
        <v>9.4689999999999994</v>
      </c>
      <c r="K32" s="242"/>
      <c r="L32" s="487">
        <v>-0.95099999999999996</v>
      </c>
      <c r="M32" s="519">
        <v>-12.27</v>
      </c>
      <c r="N32" s="519">
        <v>21.305</v>
      </c>
      <c r="O32" s="519">
        <v>-6.81</v>
      </c>
      <c r="P32" s="530">
        <v>1.274</v>
      </c>
      <c r="Q32" s="242"/>
      <c r="R32" s="487">
        <v>44</v>
      </c>
      <c r="S32" s="519">
        <v>11</v>
      </c>
      <c r="T32" s="519">
        <v>-1</v>
      </c>
      <c r="U32" s="519">
        <v>-1</v>
      </c>
      <c r="V32" s="519">
        <v>52</v>
      </c>
      <c r="W32" s="426"/>
      <c r="X32" s="487">
        <v>124</v>
      </c>
      <c r="Y32" s="379">
        <v>70</v>
      </c>
      <c r="Z32" s="369">
        <v>38</v>
      </c>
      <c r="AA32" s="369">
        <v>120.49000000000001</v>
      </c>
      <c r="AB32" s="85">
        <v>352.49</v>
      </c>
      <c r="AC32" s="426"/>
      <c r="AD32" s="84">
        <v>17</v>
      </c>
      <c r="AE32" s="379">
        <v>55</v>
      </c>
      <c r="AF32" s="379">
        <v>70</v>
      </c>
      <c r="AG32" s="379">
        <v>87</v>
      </c>
      <c r="AH32" s="85">
        <v>229</v>
      </c>
      <c r="AI32" s="242"/>
      <c r="AJ32" s="84">
        <v>44</v>
      </c>
      <c r="AK32" s="379">
        <v>46</v>
      </c>
      <c r="AL32" s="379">
        <v>35</v>
      </c>
      <c r="AM32" s="379">
        <v>40</v>
      </c>
      <c r="AN32" s="85">
        <v>165</v>
      </c>
      <c r="AO32" s="242"/>
      <c r="AP32" s="84">
        <v>35</v>
      </c>
      <c r="AQ32" s="379">
        <v>41</v>
      </c>
      <c r="AR32" s="379">
        <v>26</v>
      </c>
      <c r="AS32" s="379">
        <v>29</v>
      </c>
      <c r="AT32" s="85">
        <v>131</v>
      </c>
      <c r="AU32" s="242"/>
      <c r="AV32" s="84">
        <v>48</v>
      </c>
      <c r="AW32" s="379">
        <v>64</v>
      </c>
      <c r="AX32" s="379">
        <v>61</v>
      </c>
      <c r="AY32" s="379">
        <v>69</v>
      </c>
      <c r="AZ32" s="85">
        <v>242</v>
      </c>
      <c r="BA32" s="242"/>
      <c r="BB32" s="84">
        <v>73</v>
      </c>
      <c r="BC32" s="38">
        <v>75</v>
      </c>
      <c r="BD32" s="38">
        <v>87</v>
      </c>
      <c r="BE32" s="38">
        <v>46</v>
      </c>
      <c r="BF32" s="85">
        <v>281</v>
      </c>
      <c r="BG32" s="38"/>
      <c r="BH32" s="84">
        <v>4</v>
      </c>
      <c r="BI32" s="38">
        <v>19</v>
      </c>
      <c r="BJ32" s="38">
        <v>144</v>
      </c>
      <c r="BK32" s="85">
        <v>167</v>
      </c>
    </row>
    <row r="33" spans="1:63" hidden="1" outlineLevel="1" x14ac:dyDescent="0.25">
      <c r="A33" s="4" t="s">
        <v>88</v>
      </c>
      <c r="B33" s="268" t="s">
        <v>13</v>
      </c>
      <c r="C33" s="242"/>
      <c r="D33" s="35"/>
      <c r="E33" s="754">
        <f>SUM(H33:J33,O33)</f>
        <v>6462.4940000000006</v>
      </c>
      <c r="F33" s="729">
        <f>SUM(L33:N33,U33)</f>
        <v>6639.3279999999995</v>
      </c>
      <c r="G33" s="242"/>
      <c r="H33" s="531">
        <v>1416.4590000000001</v>
      </c>
      <c r="I33" s="532">
        <v>1698.9169999999999</v>
      </c>
      <c r="J33" s="691">
        <v>1799.5260000000001</v>
      </c>
      <c r="K33" s="242"/>
      <c r="L33" s="487">
        <v>1421.011</v>
      </c>
      <c r="M33" s="519">
        <v>1674.7280000000001</v>
      </c>
      <c r="N33" s="519">
        <v>1908.5889999999999</v>
      </c>
      <c r="O33" s="519">
        <v>1547.5920000000001</v>
      </c>
      <c r="P33" s="530">
        <v>6551.92</v>
      </c>
      <c r="Q33" s="242"/>
      <c r="R33" s="487">
        <v>3218</v>
      </c>
      <c r="S33" s="519">
        <v>2364</v>
      </c>
      <c r="T33" s="519">
        <v>2038</v>
      </c>
      <c r="U33" s="519">
        <v>1635</v>
      </c>
      <c r="V33" s="519">
        <v>9255</v>
      </c>
      <c r="W33" s="426"/>
      <c r="X33" s="487">
        <v>3128</v>
      </c>
      <c r="Y33" s="379">
        <v>3309</v>
      </c>
      <c r="Z33" s="369">
        <v>3633</v>
      </c>
      <c r="AA33" s="369">
        <v>3439.7250000000004</v>
      </c>
      <c r="AB33" s="85">
        <v>13509.725</v>
      </c>
      <c r="AC33" s="426"/>
      <c r="AD33" s="84">
        <v>1853</v>
      </c>
      <c r="AE33" s="379">
        <v>2137</v>
      </c>
      <c r="AF33" s="379">
        <v>2997</v>
      </c>
      <c r="AG33" s="379">
        <v>3295</v>
      </c>
      <c r="AH33" s="85">
        <v>10282</v>
      </c>
      <c r="AI33" s="242"/>
      <c r="AJ33" s="84">
        <v>1818</v>
      </c>
      <c r="AK33" s="379">
        <v>1866</v>
      </c>
      <c r="AL33" s="379">
        <v>1902</v>
      </c>
      <c r="AM33" s="379">
        <v>1875</v>
      </c>
      <c r="AN33" s="85">
        <v>7461</v>
      </c>
      <c r="AO33" s="242"/>
      <c r="AP33" s="84">
        <v>2517</v>
      </c>
      <c r="AQ33" s="379">
        <v>2274</v>
      </c>
      <c r="AR33" s="379">
        <v>2154</v>
      </c>
      <c r="AS33" s="379">
        <v>1970</v>
      </c>
      <c r="AT33" s="85">
        <v>8915</v>
      </c>
      <c r="AU33" s="242"/>
      <c r="AV33" s="84">
        <v>2779</v>
      </c>
      <c r="AW33" s="379">
        <v>2820</v>
      </c>
      <c r="AX33" s="379">
        <v>2885</v>
      </c>
      <c r="AY33" s="379">
        <v>2710</v>
      </c>
      <c r="AZ33" s="85">
        <v>11194</v>
      </c>
      <c r="BA33" s="242"/>
      <c r="BB33" s="84">
        <v>1915</v>
      </c>
      <c r="BC33" s="38">
        <v>2062</v>
      </c>
      <c r="BD33" s="38">
        <v>2424</v>
      </c>
      <c r="BE33" s="38">
        <v>2897</v>
      </c>
      <c r="BF33" s="85">
        <v>9298</v>
      </c>
      <c r="BG33" s="38"/>
      <c r="BH33" s="84">
        <v>590</v>
      </c>
      <c r="BI33" s="38">
        <v>1971</v>
      </c>
      <c r="BJ33" s="38">
        <v>2029</v>
      </c>
      <c r="BK33" s="85">
        <v>4590</v>
      </c>
    </row>
    <row r="34" spans="1:63" hidden="1" outlineLevel="1" x14ac:dyDescent="0.25">
      <c r="A34" s="4" t="s">
        <v>89</v>
      </c>
      <c r="B34" s="268" t="s">
        <v>48</v>
      </c>
      <c r="C34" s="242"/>
      <c r="D34" s="12"/>
      <c r="E34" s="756">
        <f>SUM(H34:J34,O34)</f>
        <v>5710.4610000000002</v>
      </c>
      <c r="F34" s="731">
        <f>SUM(L34:N34,U34)</f>
        <v>5435</v>
      </c>
      <c r="G34" s="242"/>
      <c r="H34" s="531">
        <v>1390</v>
      </c>
      <c r="I34" s="532">
        <v>1380</v>
      </c>
      <c r="J34" s="691">
        <v>1517.461</v>
      </c>
      <c r="K34" s="242"/>
      <c r="L34" s="531">
        <v>1364</v>
      </c>
      <c r="M34" s="501">
        <v>1364</v>
      </c>
      <c r="N34" s="501">
        <v>1348</v>
      </c>
      <c r="O34" s="501">
        <v>1423</v>
      </c>
      <c r="P34" s="510">
        <v>5499</v>
      </c>
      <c r="Q34" s="242"/>
      <c r="R34" s="487">
        <v>3271</v>
      </c>
      <c r="S34" s="379">
        <v>2002</v>
      </c>
      <c r="T34" s="379">
        <v>1392</v>
      </c>
      <c r="U34" s="379">
        <v>1359</v>
      </c>
      <c r="V34" s="379">
        <v>8024</v>
      </c>
      <c r="W34" s="426"/>
      <c r="X34" s="487">
        <v>3284</v>
      </c>
      <c r="Y34" s="379">
        <v>3295</v>
      </c>
      <c r="Z34" s="369">
        <v>3267</v>
      </c>
      <c r="AA34" s="369">
        <v>3254.4410000000007</v>
      </c>
      <c r="AB34" s="85">
        <v>13100.441000000001</v>
      </c>
      <c r="AC34" s="426"/>
      <c r="AD34" s="84">
        <v>3195</v>
      </c>
      <c r="AE34" s="379">
        <v>3218</v>
      </c>
      <c r="AF34" s="379">
        <v>3327</v>
      </c>
      <c r="AG34" s="379">
        <v>3290</v>
      </c>
      <c r="AH34" s="85">
        <v>13030</v>
      </c>
      <c r="AI34" s="242"/>
      <c r="AJ34" s="84">
        <v>3073</v>
      </c>
      <c r="AK34" s="379">
        <v>3145</v>
      </c>
      <c r="AL34" s="379">
        <v>3093</v>
      </c>
      <c r="AM34" s="379">
        <v>3140</v>
      </c>
      <c r="AN34" s="85">
        <v>12451</v>
      </c>
      <c r="AO34" s="242"/>
      <c r="AP34" s="84">
        <v>3247</v>
      </c>
      <c r="AQ34" s="379">
        <v>3113</v>
      </c>
      <c r="AR34" s="379">
        <v>3120</v>
      </c>
      <c r="AS34" s="379">
        <v>3075</v>
      </c>
      <c r="AT34" s="85">
        <v>12555</v>
      </c>
      <c r="AU34" s="242"/>
      <c r="AV34" s="84">
        <v>3251</v>
      </c>
      <c r="AW34" s="379">
        <v>3289</v>
      </c>
      <c r="AX34" s="379">
        <v>3217</v>
      </c>
      <c r="AY34" s="379">
        <v>3227</v>
      </c>
      <c r="AZ34" s="85">
        <v>12984</v>
      </c>
      <c r="BA34" s="242"/>
      <c r="BB34" s="84">
        <v>1991</v>
      </c>
      <c r="BC34" s="38">
        <v>2013</v>
      </c>
      <c r="BD34" s="38">
        <v>2077</v>
      </c>
      <c r="BE34" s="38">
        <v>6038</v>
      </c>
      <c r="BF34" s="85">
        <v>12119</v>
      </c>
      <c r="BG34" s="38"/>
      <c r="BH34" s="84">
        <v>249</v>
      </c>
      <c r="BI34" s="38">
        <v>5593</v>
      </c>
      <c r="BJ34" s="38">
        <v>1884</v>
      </c>
      <c r="BK34" s="85">
        <v>7726</v>
      </c>
    </row>
    <row r="35" spans="1:63" hidden="1" outlineLevel="1" x14ac:dyDescent="0.25">
      <c r="A35" s="4" t="s">
        <v>196</v>
      </c>
      <c r="B35" s="268" t="s">
        <v>49</v>
      </c>
      <c r="C35" s="242"/>
      <c r="D35" s="12"/>
      <c r="E35" s="757">
        <f>SUM(H35:J35,O35)</f>
        <v>18.539000000000001</v>
      </c>
      <c r="F35" s="734">
        <f>SUM(L35:N35,U35)</f>
        <v>18</v>
      </c>
      <c r="G35" s="242"/>
      <c r="H35" s="535">
        <v>5</v>
      </c>
      <c r="I35" s="536">
        <v>5</v>
      </c>
      <c r="J35" s="692">
        <v>4.5389999999999997</v>
      </c>
      <c r="K35" s="242"/>
      <c r="L35" s="535">
        <v>5</v>
      </c>
      <c r="M35" s="541">
        <v>4</v>
      </c>
      <c r="N35" s="541">
        <v>5</v>
      </c>
      <c r="O35" s="541">
        <v>4</v>
      </c>
      <c r="P35" s="542">
        <v>18</v>
      </c>
      <c r="Q35" s="242"/>
      <c r="R35" s="488">
        <v>5</v>
      </c>
      <c r="S35" s="380">
        <v>4</v>
      </c>
      <c r="T35" s="380">
        <v>5</v>
      </c>
      <c r="U35" s="380">
        <v>4</v>
      </c>
      <c r="V35" s="380">
        <v>18</v>
      </c>
      <c r="W35" s="426"/>
      <c r="X35" s="488">
        <v>103</v>
      </c>
      <c r="Y35" s="380">
        <v>69</v>
      </c>
      <c r="Z35" s="370">
        <v>5</v>
      </c>
      <c r="AA35" s="370">
        <v>4.5589999999999975</v>
      </c>
      <c r="AB35" s="188">
        <v>181.559</v>
      </c>
      <c r="AC35" s="426"/>
      <c r="AD35" s="193">
        <v>74</v>
      </c>
      <c r="AE35" s="380">
        <v>74</v>
      </c>
      <c r="AF35" s="380">
        <v>93</v>
      </c>
      <c r="AG35" s="380">
        <v>103</v>
      </c>
      <c r="AH35" s="188">
        <v>344</v>
      </c>
      <c r="AI35" s="242"/>
      <c r="AJ35" s="193">
        <v>55</v>
      </c>
      <c r="AK35" s="380">
        <v>55</v>
      </c>
      <c r="AL35" s="380">
        <v>68</v>
      </c>
      <c r="AM35" s="380">
        <v>75</v>
      </c>
      <c r="AN35" s="188">
        <v>253</v>
      </c>
      <c r="AO35" s="242"/>
      <c r="AP35" s="193">
        <v>58</v>
      </c>
      <c r="AQ35" s="380">
        <v>56</v>
      </c>
      <c r="AR35" s="380">
        <v>57</v>
      </c>
      <c r="AS35" s="380">
        <v>55</v>
      </c>
      <c r="AT35" s="188">
        <v>226</v>
      </c>
      <c r="AU35" s="242"/>
      <c r="AV35" s="193">
        <v>61</v>
      </c>
      <c r="AW35" s="380">
        <v>60</v>
      </c>
      <c r="AX35" s="380">
        <v>59</v>
      </c>
      <c r="AY35" s="380">
        <v>58</v>
      </c>
      <c r="AZ35" s="188">
        <v>238</v>
      </c>
      <c r="BA35" s="242"/>
      <c r="BB35" s="193">
        <v>58</v>
      </c>
      <c r="BC35" s="187">
        <v>56</v>
      </c>
      <c r="BD35" s="187">
        <v>57</v>
      </c>
      <c r="BE35" s="187">
        <v>62</v>
      </c>
      <c r="BF35" s="188">
        <v>233</v>
      </c>
      <c r="BG35" s="187"/>
      <c r="BH35" s="193">
        <v>23</v>
      </c>
      <c r="BI35" s="187">
        <v>67</v>
      </c>
      <c r="BJ35" s="187">
        <v>62</v>
      </c>
      <c r="BK35" s="188">
        <v>152</v>
      </c>
    </row>
    <row r="36" spans="1:63" collapsed="1" x14ac:dyDescent="0.25">
      <c r="A36" s="4" t="s">
        <v>50</v>
      </c>
      <c r="B36" s="274" t="s">
        <v>50</v>
      </c>
      <c r="C36" s="242"/>
      <c r="D36" s="6"/>
      <c r="E36" s="750">
        <f>E29+SUM(E31:E35)</f>
        <v>9036.7670000000016</v>
      </c>
      <c r="F36" s="728">
        <f>F29+SUM(F31:F35)</f>
        <v>4979.6649999999872</v>
      </c>
      <c r="G36" s="242"/>
      <c r="H36" s="574">
        <v>347.43800000000033</v>
      </c>
      <c r="I36" s="577">
        <v>735.47300000000087</v>
      </c>
      <c r="J36" s="693">
        <v>5832.0240000000003</v>
      </c>
      <c r="K36" s="242"/>
      <c r="L36" s="485">
        <v>-1334.6820000000002</v>
      </c>
      <c r="M36" s="518">
        <v>536.82800000000043</v>
      </c>
      <c r="N36" s="518">
        <v>4527.5189999999993</v>
      </c>
      <c r="O36" s="518">
        <v>2119.8320000000017</v>
      </c>
      <c r="P36" s="529">
        <v>5849.4970000000076</v>
      </c>
      <c r="Q36" s="242"/>
      <c r="R36" s="485">
        <v>-8856</v>
      </c>
      <c r="S36" s="518">
        <v>-26128</v>
      </c>
      <c r="T36" s="518">
        <v>3042</v>
      </c>
      <c r="U36" s="518">
        <v>1250</v>
      </c>
      <c r="V36" s="518">
        <v>-30692</v>
      </c>
      <c r="W36" s="426"/>
      <c r="X36" s="485">
        <v>683</v>
      </c>
      <c r="Y36" s="378">
        <v>1764</v>
      </c>
      <c r="Z36" s="367">
        <v>-24889</v>
      </c>
      <c r="AA36" s="367">
        <v>3925.5789999999979</v>
      </c>
      <c r="AB36" s="40">
        <v>-18516.421000000002</v>
      </c>
      <c r="AC36" s="426"/>
      <c r="AD36" s="83">
        <v>6054</v>
      </c>
      <c r="AE36" s="378">
        <v>8672</v>
      </c>
      <c r="AF36" s="378">
        <v>12582</v>
      </c>
      <c r="AG36" s="378">
        <v>2266</v>
      </c>
      <c r="AH36" s="40">
        <v>29574</v>
      </c>
      <c r="AI36" s="242"/>
      <c r="AJ36" s="83">
        <v>11721</v>
      </c>
      <c r="AK36" s="378">
        <v>12017</v>
      </c>
      <c r="AL36" s="378">
        <v>16000</v>
      </c>
      <c r="AM36" s="378">
        <v>9864</v>
      </c>
      <c r="AN36" s="40">
        <v>49602</v>
      </c>
      <c r="AO36" s="242"/>
      <c r="AP36" s="83">
        <v>2102</v>
      </c>
      <c r="AQ36" s="378">
        <v>6026</v>
      </c>
      <c r="AR36" s="378">
        <v>14201</v>
      </c>
      <c r="AS36" s="378">
        <v>14219</v>
      </c>
      <c r="AT36" s="40">
        <v>36548</v>
      </c>
      <c r="AU36" s="242"/>
      <c r="AV36" s="83">
        <v>3581</v>
      </c>
      <c r="AW36" s="378">
        <v>2507</v>
      </c>
      <c r="AX36" s="378">
        <v>-24934</v>
      </c>
      <c r="AY36" s="378">
        <v>3740</v>
      </c>
      <c r="AZ36" s="40">
        <v>-15106</v>
      </c>
      <c r="BA36" s="242"/>
      <c r="BB36" s="83">
        <v>2266</v>
      </c>
      <c r="BC36" s="39">
        <v>5036</v>
      </c>
      <c r="BD36" s="39">
        <v>3916</v>
      </c>
      <c r="BE36" s="39">
        <v>5657</v>
      </c>
      <c r="BF36" s="40">
        <v>16875</v>
      </c>
      <c r="BG36" s="39"/>
      <c r="BH36" s="83">
        <v>40</v>
      </c>
      <c r="BI36" s="39">
        <v>4139</v>
      </c>
      <c r="BJ36" s="39">
        <v>4816</v>
      </c>
      <c r="BK36" s="40">
        <v>8995</v>
      </c>
    </row>
    <row r="37" spans="1:63" hidden="1" outlineLevel="1" x14ac:dyDescent="0.25">
      <c r="A37" s="4" t="s">
        <v>209</v>
      </c>
      <c r="B37" s="268" t="s">
        <v>51</v>
      </c>
      <c r="C37" s="242"/>
      <c r="D37" s="6"/>
      <c r="E37" s="754"/>
      <c r="F37" s="729"/>
      <c r="G37" s="242"/>
      <c r="H37" s="531"/>
      <c r="I37" s="532"/>
      <c r="J37" s="691">
        <v>0</v>
      </c>
      <c r="K37" s="242"/>
      <c r="L37" s="487"/>
      <c r="M37" s="378"/>
      <c r="N37" s="378"/>
      <c r="O37" s="379"/>
      <c r="P37" s="85"/>
      <c r="Q37" s="242"/>
      <c r="R37" s="487"/>
      <c r="S37" s="378"/>
      <c r="T37" s="378"/>
      <c r="U37" s="379"/>
      <c r="V37" s="379"/>
      <c r="W37" s="426"/>
      <c r="X37" s="487"/>
      <c r="Y37" s="378">
        <v>0</v>
      </c>
      <c r="Z37" s="369"/>
      <c r="AA37" s="369"/>
      <c r="AB37" s="85"/>
      <c r="AC37" s="426"/>
      <c r="AD37" s="83">
        <v>0</v>
      </c>
      <c r="AE37" s="378">
        <v>0</v>
      </c>
      <c r="AF37" s="379">
        <v>0</v>
      </c>
      <c r="AG37" s="379">
        <v>0</v>
      </c>
      <c r="AH37" s="85">
        <v>0</v>
      </c>
      <c r="AI37" s="242"/>
      <c r="AJ37" s="83">
        <v>0</v>
      </c>
      <c r="AK37" s="378">
        <v>0</v>
      </c>
      <c r="AL37" s="378">
        <v>0</v>
      </c>
      <c r="AM37" s="379">
        <v>0</v>
      </c>
      <c r="AN37" s="85">
        <v>0</v>
      </c>
      <c r="AO37" s="242"/>
      <c r="AP37" s="83">
        <v>0</v>
      </c>
      <c r="AQ37" s="378">
        <v>0</v>
      </c>
      <c r="AR37" s="378">
        <v>0</v>
      </c>
      <c r="AS37" s="378">
        <v>0</v>
      </c>
      <c r="AT37" s="85">
        <v>0</v>
      </c>
      <c r="AU37" s="242"/>
      <c r="AV37" s="83">
        <v>0</v>
      </c>
      <c r="AW37" s="378">
        <v>0</v>
      </c>
      <c r="AX37" s="378">
        <v>0</v>
      </c>
      <c r="AY37" s="378">
        <v>0</v>
      </c>
      <c r="AZ37" s="85">
        <v>0</v>
      </c>
      <c r="BA37" s="242"/>
      <c r="BB37" s="83">
        <v>0</v>
      </c>
      <c r="BC37" s="39">
        <v>0</v>
      </c>
      <c r="BD37" s="39">
        <v>0</v>
      </c>
      <c r="BE37" s="38">
        <v>47</v>
      </c>
      <c r="BF37" s="85">
        <v>47</v>
      </c>
      <c r="BG37" s="39"/>
      <c r="BH37" s="83">
        <v>0</v>
      </c>
      <c r="BI37" s="39">
        <v>0</v>
      </c>
      <c r="BJ37" s="39">
        <v>43</v>
      </c>
      <c r="BK37" s="40">
        <v>43</v>
      </c>
    </row>
    <row r="38" spans="1:63" hidden="1" outlineLevel="1" x14ac:dyDescent="0.25">
      <c r="A38" s="4" t="s">
        <v>52</v>
      </c>
      <c r="B38" s="268" t="s">
        <v>52</v>
      </c>
      <c r="C38" s="242"/>
      <c r="D38" s="76"/>
      <c r="E38" s="756">
        <f t="shared" ref="E38:E43" si="0">SUM(H38:J38,O38)</f>
        <v>17</v>
      </c>
      <c r="F38" s="731">
        <f t="shared" ref="F38:F43" si="1">SUM(L38:N38,U38)</f>
        <v>-26</v>
      </c>
      <c r="G38" s="242"/>
      <c r="H38" s="531">
        <v>5</v>
      </c>
      <c r="I38" s="532">
        <v>3</v>
      </c>
      <c r="J38" s="691">
        <v>4</v>
      </c>
      <c r="K38" s="242"/>
      <c r="L38" s="531">
        <v>105</v>
      </c>
      <c r="M38" s="468">
        <v>17</v>
      </c>
      <c r="N38" s="468">
        <v>5</v>
      </c>
      <c r="O38" s="468">
        <v>5</v>
      </c>
      <c r="P38" s="510">
        <v>132</v>
      </c>
      <c r="Q38" s="242"/>
      <c r="R38" s="487">
        <v>194</v>
      </c>
      <c r="S38" s="379">
        <v>176</v>
      </c>
      <c r="T38" s="379">
        <v>186</v>
      </c>
      <c r="U38" s="379">
        <v>-153</v>
      </c>
      <c r="V38" s="379">
        <v>403</v>
      </c>
      <c r="W38" s="426"/>
      <c r="X38" s="487">
        <v>230</v>
      </c>
      <c r="Y38" s="379">
        <v>228</v>
      </c>
      <c r="Z38" s="369">
        <v>228</v>
      </c>
      <c r="AA38" s="369">
        <v>228</v>
      </c>
      <c r="AB38" s="85">
        <v>914</v>
      </c>
      <c r="AC38" s="426"/>
      <c r="AD38" s="84">
        <v>251</v>
      </c>
      <c r="AE38" s="379">
        <v>251</v>
      </c>
      <c r="AF38" s="379">
        <v>240</v>
      </c>
      <c r="AG38" s="379">
        <v>229</v>
      </c>
      <c r="AH38" s="85">
        <v>971</v>
      </c>
      <c r="AI38" s="242"/>
      <c r="AJ38" s="84">
        <v>262</v>
      </c>
      <c r="AK38" s="379">
        <v>262</v>
      </c>
      <c r="AL38" s="379">
        <v>253</v>
      </c>
      <c r="AM38" s="379">
        <v>243</v>
      </c>
      <c r="AN38" s="85">
        <v>1020</v>
      </c>
      <c r="AO38" s="242"/>
      <c r="AP38" s="84">
        <v>650</v>
      </c>
      <c r="AQ38" s="379">
        <v>395</v>
      </c>
      <c r="AR38" s="379">
        <v>242</v>
      </c>
      <c r="AS38" s="379">
        <v>262</v>
      </c>
      <c r="AT38" s="85">
        <v>1549</v>
      </c>
      <c r="AU38" s="242"/>
      <c r="AV38" s="84">
        <v>270</v>
      </c>
      <c r="AW38" s="379">
        <v>395</v>
      </c>
      <c r="AX38" s="379">
        <v>-579</v>
      </c>
      <c r="AY38" s="379">
        <v>236</v>
      </c>
      <c r="AZ38" s="85">
        <v>322</v>
      </c>
      <c r="BA38" s="242"/>
      <c r="BB38" s="84">
        <v>381</v>
      </c>
      <c r="BC38" s="38">
        <v>383</v>
      </c>
      <c r="BD38" s="38">
        <v>310</v>
      </c>
      <c r="BE38" s="38">
        <v>-65</v>
      </c>
      <c r="BF38" s="85">
        <v>1009</v>
      </c>
      <c r="BG38" s="38"/>
      <c r="BH38" s="84">
        <v>0</v>
      </c>
      <c r="BI38" s="38">
        <v>0</v>
      </c>
      <c r="BJ38" s="38">
        <v>508</v>
      </c>
      <c r="BK38" s="85">
        <v>508</v>
      </c>
    </row>
    <row r="39" spans="1:63" hidden="1" outlineLevel="1" x14ac:dyDescent="0.25">
      <c r="A39" s="4" t="s">
        <v>64</v>
      </c>
      <c r="B39" s="268" t="s">
        <v>53</v>
      </c>
      <c r="C39" s="242"/>
      <c r="D39" s="76"/>
      <c r="E39" s="756">
        <f t="shared" si="0"/>
        <v>0</v>
      </c>
      <c r="F39" s="731">
        <f t="shared" si="1"/>
        <v>0</v>
      </c>
      <c r="G39" s="242"/>
      <c r="H39" s="531">
        <v>0</v>
      </c>
      <c r="I39" s="532">
        <v>0</v>
      </c>
      <c r="J39" s="691">
        <v>0</v>
      </c>
      <c r="K39" s="242"/>
      <c r="L39" s="531">
        <v>0</v>
      </c>
      <c r="M39" s="501">
        <v>0</v>
      </c>
      <c r="N39" s="501">
        <v>0</v>
      </c>
      <c r="O39" s="501">
        <v>0</v>
      </c>
      <c r="P39" s="510">
        <v>0</v>
      </c>
      <c r="Q39" s="242"/>
      <c r="R39" s="487">
        <v>8182</v>
      </c>
      <c r="S39" s="379">
        <v>0</v>
      </c>
      <c r="T39" s="379">
        <v>0</v>
      </c>
      <c r="U39" s="379">
        <v>0</v>
      </c>
      <c r="V39" s="379">
        <v>8182</v>
      </c>
      <c r="W39" s="426"/>
      <c r="X39" s="487">
        <v>0</v>
      </c>
      <c r="Y39" s="379">
        <v>0</v>
      </c>
      <c r="Z39" s="369">
        <v>32568</v>
      </c>
      <c r="AA39" s="369">
        <v>-977.76199999999881</v>
      </c>
      <c r="AB39" s="85">
        <v>31590.238000000001</v>
      </c>
      <c r="AC39" s="426"/>
      <c r="AD39" s="84">
        <v>0</v>
      </c>
      <c r="AE39" s="379">
        <v>0</v>
      </c>
      <c r="AF39" s="379">
        <v>0</v>
      </c>
      <c r="AG39" s="379">
        <v>0</v>
      </c>
      <c r="AH39" s="85">
        <v>0</v>
      </c>
      <c r="AI39" s="242"/>
      <c r="AJ39" s="84">
        <v>0</v>
      </c>
      <c r="AK39" s="379">
        <v>0</v>
      </c>
      <c r="AL39" s="379">
        <v>0</v>
      </c>
      <c r="AM39" s="379">
        <v>0</v>
      </c>
      <c r="AN39" s="85">
        <v>0</v>
      </c>
      <c r="AO39" s="242"/>
      <c r="AP39" s="84">
        <v>0</v>
      </c>
      <c r="AQ39" s="379">
        <v>0</v>
      </c>
      <c r="AR39" s="379">
        <v>0</v>
      </c>
      <c r="AS39" s="379">
        <v>0</v>
      </c>
      <c r="AT39" s="85">
        <v>0</v>
      </c>
      <c r="AU39" s="242"/>
      <c r="AV39" s="84">
        <v>0</v>
      </c>
      <c r="AW39" s="379">
        <v>0</v>
      </c>
      <c r="AX39" s="379">
        <v>33381</v>
      </c>
      <c r="AY39" s="379">
        <v>-500</v>
      </c>
      <c r="AZ39" s="85">
        <v>32881</v>
      </c>
      <c r="BA39" s="242"/>
      <c r="BB39" s="84">
        <v>0</v>
      </c>
      <c r="BC39" s="38">
        <v>0</v>
      </c>
      <c r="BD39" s="38">
        <v>0</v>
      </c>
      <c r="BE39" s="38">
        <v>0</v>
      </c>
      <c r="BF39" s="85">
        <v>0</v>
      </c>
      <c r="BG39" s="38"/>
      <c r="BH39" s="84">
        <v>0</v>
      </c>
      <c r="BI39" s="38">
        <v>0</v>
      </c>
      <c r="BJ39" s="38">
        <v>0</v>
      </c>
      <c r="BK39" s="85">
        <v>0</v>
      </c>
    </row>
    <row r="40" spans="1:63" hidden="1" outlineLevel="1" x14ac:dyDescent="0.25">
      <c r="A40" s="4" t="s">
        <v>91</v>
      </c>
      <c r="B40" s="268" t="s">
        <v>173</v>
      </c>
      <c r="C40" s="242"/>
      <c r="D40" s="88"/>
      <c r="E40" s="756">
        <f t="shared" si="0"/>
        <v>0</v>
      </c>
      <c r="F40" s="731">
        <f t="shared" si="1"/>
        <v>0</v>
      </c>
      <c r="G40" s="242"/>
      <c r="H40" s="531">
        <v>0</v>
      </c>
      <c r="I40" s="532">
        <v>0</v>
      </c>
      <c r="J40" s="691">
        <v>0</v>
      </c>
      <c r="K40" s="242"/>
      <c r="L40" s="531">
        <v>0</v>
      </c>
      <c r="M40" s="501">
        <v>0</v>
      </c>
      <c r="N40" s="501">
        <v>0</v>
      </c>
      <c r="O40" s="501">
        <v>0</v>
      </c>
      <c r="P40" s="510">
        <v>0</v>
      </c>
      <c r="Q40" s="242"/>
      <c r="R40" s="487">
        <v>0</v>
      </c>
      <c r="S40" s="379">
        <v>0</v>
      </c>
      <c r="T40" s="379">
        <v>0</v>
      </c>
      <c r="U40" s="379">
        <v>0</v>
      </c>
      <c r="V40" s="379">
        <v>0</v>
      </c>
      <c r="W40" s="426"/>
      <c r="X40" s="487">
        <v>0</v>
      </c>
      <c r="Y40" s="379">
        <v>0</v>
      </c>
      <c r="Z40" s="369">
        <v>0</v>
      </c>
      <c r="AA40" s="369">
        <v>0</v>
      </c>
      <c r="AB40" s="85">
        <v>0</v>
      </c>
      <c r="AC40" s="426"/>
      <c r="AD40" s="84">
        <v>0</v>
      </c>
      <c r="AE40" s="379">
        <v>0</v>
      </c>
      <c r="AF40" s="379">
        <v>223</v>
      </c>
      <c r="AG40" s="379">
        <v>0</v>
      </c>
      <c r="AH40" s="85">
        <v>223</v>
      </c>
      <c r="AI40" s="242"/>
      <c r="AJ40" s="84">
        <v>0</v>
      </c>
      <c r="AK40" s="379">
        <v>0</v>
      </c>
      <c r="AL40" s="379">
        <v>0</v>
      </c>
      <c r="AM40" s="379">
        <v>0</v>
      </c>
      <c r="AN40" s="85">
        <v>0</v>
      </c>
      <c r="AO40" s="242"/>
      <c r="AP40" s="84">
        <v>0</v>
      </c>
      <c r="AQ40" s="379">
        <v>0</v>
      </c>
      <c r="AR40" s="379">
        <v>0</v>
      </c>
      <c r="AS40" s="379">
        <v>0</v>
      </c>
      <c r="AT40" s="85">
        <v>0</v>
      </c>
      <c r="AU40" s="242"/>
      <c r="AV40" s="84">
        <v>0</v>
      </c>
      <c r="AW40" s="379">
        <v>0</v>
      </c>
      <c r="AX40" s="379">
        <v>0</v>
      </c>
      <c r="AY40" s="379">
        <v>0</v>
      </c>
      <c r="AZ40" s="85">
        <v>0</v>
      </c>
      <c r="BA40" s="242"/>
      <c r="BB40" s="84">
        <v>0</v>
      </c>
      <c r="BC40" s="38">
        <v>0</v>
      </c>
      <c r="BD40" s="38">
        <v>1362</v>
      </c>
      <c r="BE40" s="38">
        <v>0</v>
      </c>
      <c r="BF40" s="85">
        <v>1362</v>
      </c>
      <c r="BG40" s="38"/>
      <c r="BH40" s="84">
        <v>1473</v>
      </c>
      <c r="BI40" s="38">
        <v>363</v>
      </c>
      <c r="BJ40" s="38">
        <v>0</v>
      </c>
      <c r="BK40" s="85">
        <v>1836</v>
      </c>
    </row>
    <row r="41" spans="1:63" hidden="1" outlineLevel="1" x14ac:dyDescent="0.25">
      <c r="A41" s="4"/>
      <c r="B41" s="268" t="s">
        <v>56</v>
      </c>
      <c r="C41" s="242"/>
      <c r="D41" s="88"/>
      <c r="E41" s="756">
        <f t="shared" si="0"/>
        <v>0</v>
      </c>
      <c r="F41" s="731">
        <f t="shared" si="1"/>
        <v>0</v>
      </c>
      <c r="G41" s="242"/>
      <c r="H41" s="531">
        <v>0</v>
      </c>
      <c r="I41" s="532">
        <v>0</v>
      </c>
      <c r="J41" s="691">
        <v>0</v>
      </c>
      <c r="K41" s="242"/>
      <c r="L41" s="531">
        <v>0</v>
      </c>
      <c r="M41" s="501">
        <v>0</v>
      </c>
      <c r="N41" s="501">
        <v>0</v>
      </c>
      <c r="O41" s="501">
        <v>0</v>
      </c>
      <c r="P41" s="510">
        <v>0</v>
      </c>
      <c r="Q41" s="242"/>
      <c r="R41" s="487">
        <v>0</v>
      </c>
      <c r="S41" s="379">
        <v>0</v>
      </c>
      <c r="T41" s="379">
        <v>0</v>
      </c>
      <c r="U41" s="379">
        <v>0</v>
      </c>
      <c r="V41" s="379">
        <v>0</v>
      </c>
      <c r="W41" s="426"/>
      <c r="X41" s="487">
        <v>0</v>
      </c>
      <c r="Y41" s="379">
        <v>0</v>
      </c>
      <c r="Z41" s="369">
        <v>0</v>
      </c>
      <c r="AA41" s="369">
        <v>0</v>
      </c>
      <c r="AB41" s="85">
        <v>0</v>
      </c>
      <c r="AC41" s="426"/>
      <c r="AD41" s="84">
        <v>0</v>
      </c>
      <c r="AE41" s="379">
        <v>0</v>
      </c>
      <c r="AF41" s="379">
        <v>0</v>
      </c>
      <c r="AG41" s="379">
        <v>0</v>
      </c>
      <c r="AH41" s="85">
        <v>0</v>
      </c>
      <c r="AI41" s="242"/>
      <c r="AJ41" s="84">
        <v>0</v>
      </c>
      <c r="AK41" s="379">
        <v>0</v>
      </c>
      <c r="AL41" s="379">
        <v>0</v>
      </c>
      <c r="AM41" s="379">
        <v>0</v>
      </c>
      <c r="AN41" s="85">
        <v>0</v>
      </c>
      <c r="AO41" s="242"/>
      <c r="AP41" s="84">
        <v>0</v>
      </c>
      <c r="AQ41" s="379">
        <v>0</v>
      </c>
      <c r="AR41" s="379">
        <v>0</v>
      </c>
      <c r="AS41" s="379">
        <v>0</v>
      </c>
      <c r="AT41" s="85">
        <v>0</v>
      </c>
      <c r="AU41" s="242"/>
      <c r="AV41" s="84">
        <v>0</v>
      </c>
      <c r="AW41" s="379">
        <v>0</v>
      </c>
      <c r="AX41" s="379">
        <v>0</v>
      </c>
      <c r="AY41" s="379">
        <v>0</v>
      </c>
      <c r="AZ41" s="85">
        <v>0</v>
      </c>
      <c r="BA41" s="242"/>
      <c r="BB41" s="84">
        <v>0</v>
      </c>
      <c r="BC41" s="38">
        <v>0</v>
      </c>
      <c r="BD41" s="38">
        <v>0</v>
      </c>
      <c r="BE41" s="38">
        <v>0</v>
      </c>
      <c r="BF41" s="85">
        <v>0</v>
      </c>
      <c r="BG41" s="38"/>
      <c r="BH41" s="84">
        <v>0</v>
      </c>
      <c r="BI41" s="38">
        <v>0</v>
      </c>
      <c r="BJ41" s="38">
        <v>0</v>
      </c>
      <c r="BK41" s="85">
        <v>0</v>
      </c>
    </row>
    <row r="42" spans="1:63" hidden="1" outlineLevel="1" x14ac:dyDescent="0.25">
      <c r="A42" s="4" t="s">
        <v>135</v>
      </c>
      <c r="B42" s="268" t="s">
        <v>79</v>
      </c>
      <c r="C42" s="242"/>
      <c r="D42" s="88"/>
      <c r="E42" s="756">
        <f t="shared" si="0"/>
        <v>0</v>
      </c>
      <c r="F42" s="731">
        <f t="shared" si="1"/>
        <v>0</v>
      </c>
      <c r="G42" s="242"/>
      <c r="H42" s="531">
        <v>0</v>
      </c>
      <c r="I42" s="532">
        <v>0</v>
      </c>
      <c r="J42" s="691">
        <v>0</v>
      </c>
      <c r="K42" s="242"/>
      <c r="L42" s="531">
        <v>0</v>
      </c>
      <c r="M42" s="501">
        <v>0</v>
      </c>
      <c r="N42" s="501">
        <v>0</v>
      </c>
      <c r="O42" s="501">
        <v>0</v>
      </c>
      <c r="P42" s="510">
        <v>0</v>
      </c>
      <c r="Q42" s="242"/>
      <c r="R42" s="487">
        <v>0</v>
      </c>
      <c r="S42" s="379">
        <v>0</v>
      </c>
      <c r="T42" s="379">
        <v>0</v>
      </c>
      <c r="U42" s="379">
        <v>0</v>
      </c>
      <c r="V42" s="379">
        <v>0</v>
      </c>
      <c r="W42" s="426"/>
      <c r="X42" s="487">
        <v>0</v>
      </c>
      <c r="Y42" s="379">
        <v>0</v>
      </c>
      <c r="Z42" s="369">
        <v>0</v>
      </c>
      <c r="AA42" s="369">
        <v>0</v>
      </c>
      <c r="AB42" s="85">
        <v>0</v>
      </c>
      <c r="AC42" s="426"/>
      <c r="AD42" s="84">
        <v>0</v>
      </c>
      <c r="AE42" s="379">
        <v>0</v>
      </c>
      <c r="AF42" s="379">
        <v>0</v>
      </c>
      <c r="AG42" s="379">
        <v>0</v>
      </c>
      <c r="AH42" s="85">
        <v>0</v>
      </c>
      <c r="AI42" s="242"/>
      <c r="AJ42" s="84">
        <v>0</v>
      </c>
      <c r="AK42" s="379">
        <v>0</v>
      </c>
      <c r="AL42" s="379">
        <v>0</v>
      </c>
      <c r="AM42" s="379">
        <v>0</v>
      </c>
      <c r="AN42" s="85">
        <v>0</v>
      </c>
      <c r="AO42" s="242"/>
      <c r="AP42" s="84">
        <v>0</v>
      </c>
      <c r="AQ42" s="379">
        <v>0</v>
      </c>
      <c r="AR42" s="379">
        <v>0</v>
      </c>
      <c r="AS42" s="379">
        <v>0</v>
      </c>
      <c r="AT42" s="85">
        <v>0</v>
      </c>
      <c r="AU42" s="242"/>
      <c r="AV42" s="84">
        <v>0</v>
      </c>
      <c r="AW42" s="379">
        <v>0</v>
      </c>
      <c r="AX42" s="379">
        <v>0</v>
      </c>
      <c r="AY42" s="379">
        <v>0</v>
      </c>
      <c r="AZ42" s="85">
        <v>0</v>
      </c>
      <c r="BA42" s="242"/>
      <c r="BB42" s="84">
        <v>375</v>
      </c>
      <c r="BC42" s="38">
        <v>375</v>
      </c>
      <c r="BD42" s="38">
        <v>0</v>
      </c>
      <c r="BE42" s="38">
        <v>0</v>
      </c>
      <c r="BF42" s="85">
        <v>750</v>
      </c>
      <c r="BG42" s="38"/>
      <c r="BH42" s="84">
        <v>0</v>
      </c>
      <c r="BI42" s="38">
        <v>375</v>
      </c>
      <c r="BJ42" s="38">
        <v>375</v>
      </c>
      <c r="BK42" s="85">
        <v>750</v>
      </c>
    </row>
    <row r="43" spans="1:63" ht="17.25" hidden="1" outlineLevel="1" x14ac:dyDescent="0.4">
      <c r="A43" s="4" t="s">
        <v>140</v>
      </c>
      <c r="B43" s="268" t="s">
        <v>27</v>
      </c>
      <c r="C43" s="242"/>
      <c r="D43" s="88"/>
      <c r="E43" s="758">
        <f t="shared" si="0"/>
        <v>-242.80700000000002</v>
      </c>
      <c r="F43" s="735">
        <f t="shared" si="1"/>
        <v>-155.149</v>
      </c>
      <c r="G43" s="242"/>
      <c r="H43" s="587">
        <v>-79</v>
      </c>
      <c r="I43" s="588">
        <v>-235</v>
      </c>
      <c r="J43" s="698">
        <v>58</v>
      </c>
      <c r="K43" s="242"/>
      <c r="L43" s="587">
        <v>-126.86499999999999</v>
      </c>
      <c r="M43" s="591">
        <v>-83.444000000000003</v>
      </c>
      <c r="N43" s="591">
        <v>-267.83999999999997</v>
      </c>
      <c r="O43" s="591">
        <v>13.192999999999984</v>
      </c>
      <c r="P43" s="592">
        <v>-464.9559999999999</v>
      </c>
      <c r="Q43" s="242"/>
      <c r="R43" s="489">
        <v>-297</v>
      </c>
      <c r="S43" s="383">
        <v>26195</v>
      </c>
      <c r="T43" s="383">
        <v>-164</v>
      </c>
      <c r="U43" s="383">
        <v>323</v>
      </c>
      <c r="V43" s="383">
        <v>26057</v>
      </c>
      <c r="W43" s="426"/>
      <c r="X43" s="489">
        <v>-675</v>
      </c>
      <c r="Y43" s="383">
        <v>-79</v>
      </c>
      <c r="Z43" s="371">
        <v>-425</v>
      </c>
      <c r="AA43" s="371">
        <v>-30.807000000000016</v>
      </c>
      <c r="AB43" s="241">
        <v>-1209.807</v>
      </c>
      <c r="AC43" s="426"/>
      <c r="AD43" s="240">
        <v>209</v>
      </c>
      <c r="AE43" s="383">
        <v>-26</v>
      </c>
      <c r="AF43" s="383">
        <v>970</v>
      </c>
      <c r="AG43" s="383">
        <v>1263</v>
      </c>
      <c r="AH43" s="241">
        <v>2416</v>
      </c>
      <c r="AI43" s="242"/>
      <c r="AJ43" s="240">
        <v>86</v>
      </c>
      <c r="AK43" s="383">
        <v>227</v>
      </c>
      <c r="AL43" s="383">
        <v>-2</v>
      </c>
      <c r="AM43" s="383">
        <v>-38</v>
      </c>
      <c r="AN43" s="241">
        <v>273</v>
      </c>
      <c r="AO43" s="242"/>
      <c r="AP43" s="240">
        <v>-18</v>
      </c>
      <c r="AQ43" s="383">
        <v>1085</v>
      </c>
      <c r="AR43" s="383">
        <v>-19</v>
      </c>
      <c r="AS43" s="383">
        <v>-117</v>
      </c>
      <c r="AT43" s="241">
        <v>931</v>
      </c>
      <c r="AU43" s="242"/>
      <c r="AV43" s="240">
        <v>11</v>
      </c>
      <c r="AW43" s="383">
        <v>707</v>
      </c>
      <c r="AX43" s="383">
        <v>250</v>
      </c>
      <c r="AY43" s="383">
        <v>2006</v>
      </c>
      <c r="AZ43" s="241">
        <v>2974</v>
      </c>
      <c r="BA43" s="242"/>
      <c r="BB43" s="290">
        <v>0</v>
      </c>
      <c r="BC43" s="291">
        <v>0</v>
      </c>
      <c r="BD43" s="291">
        <v>0</v>
      </c>
      <c r="BE43" s="291">
        <v>0</v>
      </c>
      <c r="BF43" s="292">
        <v>0</v>
      </c>
      <c r="BG43" s="291"/>
      <c r="BH43" s="290">
        <v>0</v>
      </c>
      <c r="BI43" s="291">
        <v>0</v>
      </c>
      <c r="BJ43" s="291">
        <v>0</v>
      </c>
      <c r="BK43" s="292">
        <v>0</v>
      </c>
    </row>
    <row r="44" spans="1:63" ht="15.75" collapsed="1" thickBot="1" x14ac:dyDescent="0.3">
      <c r="A44" s="4" t="s">
        <v>58</v>
      </c>
      <c r="B44" s="274" t="s">
        <v>58</v>
      </c>
      <c r="C44" s="242"/>
      <c r="D44" s="217"/>
      <c r="E44" s="759">
        <f>E36+SUM(E38:E43)</f>
        <v>8810.9600000000009</v>
      </c>
      <c r="F44" s="736">
        <f>F36+SUM(F38:F43)</f>
        <v>4798.5159999999869</v>
      </c>
      <c r="G44" s="242"/>
      <c r="H44" s="574">
        <v>273.43800000000033</v>
      </c>
      <c r="I44" s="577">
        <v>503.47300000000087</v>
      </c>
      <c r="J44" s="693">
        <v>5894.0240000000003</v>
      </c>
      <c r="K44" s="242"/>
      <c r="L44" s="485">
        <v>-1356.5470000000003</v>
      </c>
      <c r="M44" s="518">
        <v>470.38400000000041</v>
      </c>
      <c r="N44" s="518">
        <v>4264.6789999999992</v>
      </c>
      <c r="O44" s="518">
        <v>2138.0250000000015</v>
      </c>
      <c r="P44" s="529">
        <v>5516.5410000000074</v>
      </c>
      <c r="Q44" s="242"/>
      <c r="R44" s="485">
        <v>-777</v>
      </c>
      <c r="S44" s="518">
        <v>243</v>
      </c>
      <c r="T44" s="518">
        <v>3064</v>
      </c>
      <c r="U44" s="518">
        <v>1420</v>
      </c>
      <c r="V44" s="518">
        <v>3950</v>
      </c>
      <c r="W44" s="426"/>
      <c r="X44" s="485">
        <v>238</v>
      </c>
      <c r="Y44" s="378">
        <v>1913</v>
      </c>
      <c r="Z44" s="367">
        <v>7482</v>
      </c>
      <c r="AA44" s="367">
        <v>3145.0099999999984</v>
      </c>
      <c r="AB44" s="40">
        <v>12778.009999999998</v>
      </c>
      <c r="AC44" s="426"/>
      <c r="AD44" s="83">
        <v>6514</v>
      </c>
      <c r="AE44" s="378">
        <v>8897</v>
      </c>
      <c r="AF44" s="378">
        <v>14015</v>
      </c>
      <c r="AG44" s="378">
        <v>3758</v>
      </c>
      <c r="AH44" s="40">
        <v>33184</v>
      </c>
      <c r="AI44" s="242"/>
      <c r="AJ44" s="83">
        <v>12069</v>
      </c>
      <c r="AK44" s="378">
        <v>12506</v>
      </c>
      <c r="AL44" s="378">
        <v>16251</v>
      </c>
      <c r="AM44" s="378">
        <v>10069</v>
      </c>
      <c r="AN44" s="40">
        <v>50895</v>
      </c>
      <c r="AO44" s="242"/>
      <c r="AP44" s="83">
        <v>2734</v>
      </c>
      <c r="AQ44" s="378">
        <v>7506</v>
      </c>
      <c r="AR44" s="378">
        <v>14424</v>
      </c>
      <c r="AS44" s="378">
        <v>14364</v>
      </c>
      <c r="AT44" s="40">
        <v>39028</v>
      </c>
      <c r="AU44" s="242"/>
      <c r="AV44" s="83">
        <v>3862</v>
      </c>
      <c r="AW44" s="378">
        <v>3609</v>
      </c>
      <c r="AX44" s="378">
        <v>8118</v>
      </c>
      <c r="AY44" s="378">
        <v>5482</v>
      </c>
      <c r="AZ44" s="40">
        <v>21071</v>
      </c>
      <c r="BA44" s="242"/>
      <c r="BB44" s="83">
        <v>3022</v>
      </c>
      <c r="BC44" s="39">
        <v>5794</v>
      </c>
      <c r="BD44" s="39">
        <v>5588</v>
      </c>
      <c r="BE44" s="39">
        <v>5639</v>
      </c>
      <c r="BF44" s="40">
        <v>20043</v>
      </c>
      <c r="BG44" s="39"/>
      <c r="BH44" s="83">
        <v>1513</v>
      </c>
      <c r="BI44" s="39">
        <v>4877</v>
      </c>
      <c r="BJ44" s="39">
        <v>5742</v>
      </c>
      <c r="BK44" s="40">
        <v>12132</v>
      </c>
    </row>
    <row r="45" spans="1:63" x14ac:dyDescent="0.25">
      <c r="A45" s="4"/>
      <c r="B45" s="274"/>
      <c r="C45" s="242"/>
      <c r="D45" s="88"/>
      <c r="E45" s="726"/>
      <c r="F45" s="726"/>
      <c r="G45" s="242"/>
      <c r="H45" s="546"/>
      <c r="I45" s="722"/>
      <c r="J45" s="911"/>
      <c r="K45" s="242"/>
      <c r="L45" s="490"/>
      <c r="M45" s="378"/>
      <c r="N45" s="378"/>
      <c r="O45" s="367"/>
      <c r="P45" s="40"/>
      <c r="Q45" s="242"/>
      <c r="R45" s="490"/>
      <c r="S45" s="378"/>
      <c r="T45" s="378"/>
      <c r="U45" s="367"/>
      <c r="V45" s="40"/>
      <c r="W45" s="426"/>
      <c r="X45" s="490"/>
      <c r="Y45" s="378"/>
      <c r="Z45" s="367"/>
      <c r="AA45" s="367"/>
      <c r="AB45" s="40"/>
      <c r="AC45" s="426"/>
      <c r="AD45" s="83"/>
      <c r="AE45" s="378"/>
      <c r="AF45" s="378"/>
      <c r="AG45" s="378"/>
      <c r="AH45" s="40"/>
      <c r="AI45" s="242"/>
      <c r="AJ45" s="83"/>
      <c r="AK45" s="378"/>
      <c r="AL45" s="378"/>
      <c r="AM45" s="378"/>
      <c r="AN45" s="40"/>
      <c r="AO45" s="242"/>
      <c r="AP45" s="83"/>
      <c r="AQ45" s="378"/>
      <c r="AR45" s="378"/>
      <c r="AS45" s="378"/>
      <c r="AT45" s="40"/>
      <c r="AU45" s="242"/>
      <c r="AV45" s="83"/>
      <c r="AW45" s="378"/>
      <c r="AX45" s="378"/>
      <c r="AY45" s="378"/>
      <c r="AZ45" s="40"/>
      <c r="BA45" s="242"/>
      <c r="BB45" s="83"/>
      <c r="BC45" s="39"/>
      <c r="BD45" s="39"/>
      <c r="BE45" s="39"/>
      <c r="BF45" s="40"/>
      <c r="BG45" s="39"/>
      <c r="BH45" s="83"/>
      <c r="BI45" s="39"/>
      <c r="BJ45" s="39"/>
      <c r="BK45" s="378"/>
    </row>
    <row r="46" spans="1:63" x14ac:dyDescent="0.25">
      <c r="A46" s="4"/>
      <c r="B46" s="268"/>
      <c r="C46" s="242"/>
      <c r="D46" s="88"/>
      <c r="E46" s="722"/>
      <c r="F46" s="722"/>
      <c r="G46" s="242"/>
      <c r="H46" s="546"/>
      <c r="I46" s="722"/>
      <c r="J46" s="911"/>
      <c r="K46" s="242"/>
      <c r="L46" s="490"/>
      <c r="M46" s="378"/>
      <c r="N46" s="378"/>
      <c r="O46" s="367"/>
      <c r="P46" s="40"/>
      <c r="Q46" s="242"/>
      <c r="R46" s="490"/>
      <c r="S46" s="378"/>
      <c r="T46" s="378"/>
      <c r="U46" s="367"/>
      <c r="V46" s="40"/>
      <c r="W46" s="426"/>
      <c r="X46" s="490"/>
      <c r="Y46" s="378"/>
      <c r="Z46" s="367"/>
      <c r="AA46" s="367"/>
      <c r="AB46" s="40"/>
      <c r="AC46" s="426"/>
      <c r="AD46" s="83"/>
      <c r="AE46" s="378"/>
      <c r="AF46" s="378"/>
      <c r="AG46" s="378"/>
      <c r="AH46" s="40"/>
      <c r="AI46" s="242"/>
      <c r="AJ46" s="83"/>
      <c r="AK46" s="378"/>
      <c r="AL46" s="378"/>
      <c r="AM46" s="378"/>
      <c r="AN46" s="40"/>
      <c r="AO46" s="242"/>
      <c r="AP46" s="83"/>
      <c r="AQ46" s="378"/>
      <c r="AR46" s="378"/>
      <c r="AS46" s="378"/>
      <c r="AT46" s="40"/>
      <c r="AU46" s="242"/>
      <c r="AV46" s="83"/>
      <c r="AW46" s="378"/>
      <c r="AX46" s="378"/>
      <c r="AY46" s="378"/>
      <c r="AZ46" s="40"/>
      <c r="BA46" s="242"/>
      <c r="BB46" s="83"/>
      <c r="BC46" s="378"/>
      <c r="BD46" s="378"/>
      <c r="BE46" s="378"/>
      <c r="BF46" s="40"/>
      <c r="BG46" s="242"/>
      <c r="BH46" s="83"/>
      <c r="BI46" s="378"/>
      <c r="BJ46" s="378"/>
      <c r="BK46" s="378"/>
    </row>
    <row r="47" spans="1:63" x14ac:dyDescent="0.25">
      <c r="A47" s="4" t="s">
        <v>197</v>
      </c>
      <c r="B47" s="274" t="s">
        <v>18</v>
      </c>
      <c r="C47" s="242"/>
      <c r="D47" s="76"/>
      <c r="E47" s="722"/>
      <c r="F47" s="722"/>
      <c r="G47" s="242"/>
      <c r="H47" s="546">
        <v>97215.127999999997</v>
      </c>
      <c r="I47" s="722">
        <v>106772.802</v>
      </c>
      <c r="J47" s="911">
        <v>100145.47</v>
      </c>
      <c r="K47" s="242"/>
      <c r="L47" s="490">
        <v>99070.842999999993</v>
      </c>
      <c r="M47" s="378">
        <v>113114.129</v>
      </c>
      <c r="N47" s="378">
        <v>109004.57799999999</v>
      </c>
      <c r="O47" s="367">
        <v>91540.543000000005</v>
      </c>
      <c r="P47" s="40"/>
      <c r="Q47" s="242"/>
      <c r="R47" s="490">
        <v>220286</v>
      </c>
      <c r="S47" s="378">
        <v>121611</v>
      </c>
      <c r="T47" s="378">
        <v>118135</v>
      </c>
      <c r="U47" s="367">
        <v>97517</v>
      </c>
      <c r="V47" s="378"/>
      <c r="W47" s="426"/>
      <c r="X47" s="490">
        <v>284648</v>
      </c>
      <c r="Y47" s="378">
        <v>291893</v>
      </c>
      <c r="Z47" s="367">
        <v>264027.68199999997</v>
      </c>
      <c r="AA47" s="367">
        <v>238078.61300000001</v>
      </c>
      <c r="AB47" s="40"/>
      <c r="AC47" s="426"/>
      <c r="AD47" s="83">
        <v>292200</v>
      </c>
      <c r="AE47" s="378">
        <v>304380</v>
      </c>
      <c r="AF47" s="378">
        <v>325537</v>
      </c>
      <c r="AG47" s="378">
        <v>293477</v>
      </c>
      <c r="AH47" s="40"/>
      <c r="AI47" s="242"/>
      <c r="AJ47" s="83">
        <v>265511</v>
      </c>
      <c r="AK47" s="378">
        <v>275909</v>
      </c>
      <c r="AL47" s="378">
        <v>283447</v>
      </c>
      <c r="AM47" s="378">
        <v>282264</v>
      </c>
      <c r="AN47" s="40"/>
      <c r="AO47" s="242"/>
      <c r="AP47" s="83">
        <v>236822</v>
      </c>
      <c r="AQ47" s="378">
        <v>240896</v>
      </c>
      <c r="AR47" s="378">
        <v>255031</v>
      </c>
      <c r="AS47" s="242">
        <v>257649</v>
      </c>
      <c r="AT47" s="281"/>
      <c r="AU47" s="242"/>
      <c r="AV47" s="83">
        <v>290098</v>
      </c>
      <c r="AW47" s="378">
        <v>288743</v>
      </c>
      <c r="AX47" s="378">
        <v>260945</v>
      </c>
      <c r="AY47" s="378">
        <v>240503</v>
      </c>
      <c r="AZ47" s="281"/>
      <c r="BA47" s="242"/>
      <c r="BB47" s="83">
        <v>195877</v>
      </c>
      <c r="BC47" s="39">
        <v>203867</v>
      </c>
      <c r="BD47" s="39">
        <v>312354</v>
      </c>
      <c r="BE47" s="39">
        <v>291957</v>
      </c>
      <c r="BF47" s="281"/>
      <c r="BG47" s="242"/>
      <c r="BH47" s="83">
        <v>199359</v>
      </c>
      <c r="BI47" s="284">
        <v>207133</v>
      </c>
      <c r="BJ47" s="284">
        <v>198297</v>
      </c>
      <c r="BK47" s="281"/>
    </row>
    <row r="48" spans="1:63" x14ac:dyDescent="0.25">
      <c r="A48" s="4"/>
      <c r="B48" s="274"/>
      <c r="C48" s="242"/>
      <c r="D48" s="114"/>
      <c r="E48" s="723"/>
      <c r="F48" s="723"/>
      <c r="G48" s="242"/>
      <c r="H48" s="490"/>
      <c r="I48" s="723"/>
      <c r="J48" s="913"/>
      <c r="K48" s="242"/>
      <c r="L48" s="490"/>
      <c r="M48" s="378"/>
      <c r="N48" s="378"/>
      <c r="O48" s="367"/>
      <c r="P48" s="40"/>
      <c r="Q48" s="242"/>
      <c r="R48" s="490"/>
      <c r="S48" s="378"/>
      <c r="T48" s="378"/>
      <c r="U48" s="367"/>
      <c r="V48" s="378"/>
      <c r="W48" s="426"/>
      <c r="X48" s="490"/>
      <c r="Y48" s="378"/>
      <c r="Z48" s="367"/>
      <c r="AA48" s="367"/>
      <c r="AB48" s="40"/>
      <c r="AC48" s="426"/>
      <c r="AD48" s="83"/>
      <c r="AE48" s="378"/>
      <c r="AF48" s="378"/>
      <c r="AG48" s="378">
        <v>0</v>
      </c>
      <c r="AH48" s="40"/>
      <c r="AI48" s="242"/>
      <c r="AJ48" s="83"/>
      <c r="AK48" s="378"/>
      <c r="AL48" s="378"/>
      <c r="AM48" s="378"/>
      <c r="AN48" s="40"/>
      <c r="AO48" s="242"/>
      <c r="AP48" s="83"/>
      <c r="AQ48" s="378"/>
      <c r="AR48" s="378"/>
      <c r="AS48" s="242"/>
      <c r="AT48" s="281"/>
      <c r="AU48" s="242"/>
      <c r="AV48" s="83"/>
      <c r="AW48" s="378"/>
      <c r="AX48" s="378"/>
      <c r="AY48" s="378"/>
      <c r="AZ48" s="281"/>
      <c r="BA48" s="242"/>
      <c r="BB48" s="83"/>
      <c r="BC48" s="39"/>
      <c r="BD48" s="39"/>
      <c r="BE48" s="39"/>
      <c r="BF48" s="281"/>
      <c r="BG48" s="242"/>
      <c r="BH48" s="83"/>
      <c r="BI48" s="284"/>
      <c r="BJ48" s="284"/>
      <c r="BK48" s="281"/>
    </row>
    <row r="49" spans="1:63" hidden="1" outlineLevel="1" x14ac:dyDescent="0.25">
      <c r="A49" s="4" t="s">
        <v>198</v>
      </c>
      <c r="B49" s="268" t="s">
        <v>19</v>
      </c>
      <c r="C49" s="242"/>
      <c r="D49" s="88"/>
      <c r="E49" s="744"/>
      <c r="F49" s="744"/>
      <c r="G49" s="242"/>
      <c r="H49" s="491">
        <v>56198.652000000002</v>
      </c>
      <c r="I49" s="744">
        <v>67514.335000000006</v>
      </c>
      <c r="J49" s="914">
        <v>57844.642999999996</v>
      </c>
      <c r="K49" s="242"/>
      <c r="L49" s="491">
        <v>54051.959000000003</v>
      </c>
      <c r="M49" s="379">
        <v>66260.229000000007</v>
      </c>
      <c r="N49" s="379">
        <v>62355.447999999997</v>
      </c>
      <c r="O49" s="369">
        <v>48546.222999999998</v>
      </c>
      <c r="P49" s="85"/>
      <c r="Q49" s="242"/>
      <c r="R49" s="491">
        <v>115636</v>
      </c>
      <c r="S49" s="379">
        <v>70448</v>
      </c>
      <c r="T49" s="379">
        <v>65772</v>
      </c>
      <c r="U49" s="369">
        <v>48801</v>
      </c>
      <c r="V49" s="379"/>
      <c r="W49" s="426"/>
      <c r="X49" s="491">
        <v>120074</v>
      </c>
      <c r="Y49" s="379">
        <v>125661</v>
      </c>
      <c r="Z49" s="369">
        <v>125259.31</v>
      </c>
      <c r="AA49" s="369">
        <v>112825.325</v>
      </c>
      <c r="AB49" s="85"/>
      <c r="AC49" s="426"/>
      <c r="AD49" s="84">
        <v>113647</v>
      </c>
      <c r="AE49" s="379">
        <v>117178</v>
      </c>
      <c r="AF49" s="379">
        <v>139554</v>
      </c>
      <c r="AG49" s="379">
        <v>126222</v>
      </c>
      <c r="AH49" s="85"/>
      <c r="AI49" s="242"/>
      <c r="AJ49" s="84">
        <v>98591</v>
      </c>
      <c r="AK49" s="379">
        <v>104285</v>
      </c>
      <c r="AL49" s="379">
        <v>102455</v>
      </c>
      <c r="AM49" s="379">
        <v>99251</v>
      </c>
      <c r="AN49" s="85"/>
      <c r="AO49" s="242"/>
      <c r="AP49" s="84">
        <v>117411</v>
      </c>
      <c r="AQ49" s="379">
        <v>110075</v>
      </c>
      <c r="AR49" s="379">
        <v>101585</v>
      </c>
      <c r="AS49" s="379">
        <v>97114</v>
      </c>
      <c r="AT49" s="281"/>
      <c r="AU49" s="242"/>
      <c r="AV49" s="84">
        <v>124498</v>
      </c>
      <c r="AW49" s="379">
        <v>125067</v>
      </c>
      <c r="AX49" s="379">
        <v>123346</v>
      </c>
      <c r="AY49" s="379">
        <v>118243</v>
      </c>
      <c r="AZ49" s="281"/>
      <c r="BA49" s="242"/>
      <c r="BB49" s="84">
        <v>94444</v>
      </c>
      <c r="BC49" s="38">
        <v>95900</v>
      </c>
      <c r="BD49" s="38">
        <v>131647</v>
      </c>
      <c r="BE49" s="38">
        <v>125636</v>
      </c>
      <c r="BF49" s="281"/>
      <c r="BG49" s="242"/>
      <c r="BH49" s="84">
        <v>92322</v>
      </c>
      <c r="BI49" s="38">
        <v>97916</v>
      </c>
      <c r="BJ49" s="38">
        <v>93982</v>
      </c>
      <c r="BK49" s="281"/>
    </row>
    <row r="50" spans="1:63" ht="17.25" hidden="1" outlineLevel="1" x14ac:dyDescent="0.4">
      <c r="A50" s="4"/>
      <c r="B50" s="268" t="s">
        <v>21</v>
      </c>
      <c r="C50" s="242"/>
      <c r="E50" s="745"/>
      <c r="F50" s="745"/>
      <c r="G50" s="242"/>
      <c r="H50" s="492">
        <v>9714.7700000000114</v>
      </c>
      <c r="I50" s="745">
        <v>10370.655000000001</v>
      </c>
      <c r="J50" s="915">
        <v>10864.253000000001</v>
      </c>
      <c r="K50" s="242"/>
      <c r="L50" s="492">
        <v>9258.0119999999952</v>
      </c>
      <c r="M50" s="383">
        <v>13637.501999999993</v>
      </c>
      <c r="N50" s="383">
        <v>12110.931000000004</v>
      </c>
      <c r="O50" s="370">
        <v>9163.1510000000053</v>
      </c>
      <c r="P50" s="241"/>
      <c r="Q50" s="242"/>
      <c r="R50" s="492">
        <v>26160</v>
      </c>
      <c r="S50" s="383">
        <v>11724</v>
      </c>
      <c r="T50" s="383">
        <v>10907</v>
      </c>
      <c r="U50" s="370">
        <v>8891</v>
      </c>
      <c r="V50" s="383"/>
      <c r="W50" s="426"/>
      <c r="X50" s="492">
        <v>35446</v>
      </c>
      <c r="Y50" s="383">
        <v>40356</v>
      </c>
      <c r="Z50" s="370">
        <v>41544.75</v>
      </c>
      <c r="AA50" s="370">
        <v>30984.778000000006</v>
      </c>
      <c r="AB50" s="241"/>
      <c r="AC50" s="426"/>
      <c r="AD50" s="240">
        <v>49282</v>
      </c>
      <c r="AE50" s="383">
        <v>55246</v>
      </c>
      <c r="AF50" s="383">
        <v>49108</v>
      </c>
      <c r="AG50" s="383">
        <v>33850</v>
      </c>
      <c r="AH50" s="241"/>
      <c r="AI50" s="242"/>
      <c r="AJ50" s="240">
        <v>57042</v>
      </c>
      <c r="AK50" s="383">
        <v>56120</v>
      </c>
      <c r="AL50" s="383">
        <v>56672</v>
      </c>
      <c r="AM50" s="383">
        <v>54573</v>
      </c>
      <c r="AN50" s="241"/>
      <c r="AO50" s="242"/>
      <c r="AP50" s="240">
        <v>30331</v>
      </c>
      <c r="AQ50" s="383">
        <v>47636</v>
      </c>
      <c r="AR50" s="383">
        <v>56233</v>
      </c>
      <c r="AS50" s="383">
        <v>56144</v>
      </c>
      <c r="AT50" s="281"/>
      <c r="AU50" s="242"/>
      <c r="AV50" s="240">
        <v>38791</v>
      </c>
      <c r="AW50" s="383">
        <v>40249</v>
      </c>
      <c r="AX50" s="383">
        <v>44357</v>
      </c>
      <c r="AY50" s="383">
        <v>30528</v>
      </c>
      <c r="AZ50" s="281"/>
      <c r="BA50" s="242"/>
      <c r="BB50" s="240">
        <v>31246</v>
      </c>
      <c r="BC50" s="239">
        <v>36663</v>
      </c>
      <c r="BD50" s="239">
        <v>48843</v>
      </c>
      <c r="BE50" s="239">
        <v>37877</v>
      </c>
      <c r="BF50" s="281"/>
      <c r="BG50" s="242"/>
      <c r="BH50" s="240">
        <v>45227</v>
      </c>
      <c r="BI50" s="239">
        <v>49642</v>
      </c>
      <c r="BJ50" s="239">
        <v>33223</v>
      </c>
      <c r="BK50" s="281"/>
    </row>
    <row r="51" spans="1:63" collapsed="1" x14ac:dyDescent="0.25">
      <c r="A51" s="4" t="s">
        <v>199</v>
      </c>
      <c r="B51" s="274" t="s">
        <v>22</v>
      </c>
      <c r="C51" s="242"/>
      <c r="D51" s="723"/>
      <c r="E51" s="723"/>
      <c r="F51" s="723"/>
      <c r="G51" s="242"/>
      <c r="H51" s="490">
        <v>65913.422000000006</v>
      </c>
      <c r="I51" s="723">
        <v>77884.990000000005</v>
      </c>
      <c r="J51" s="913">
        <v>68708.895999999993</v>
      </c>
      <c r="K51" s="242"/>
      <c r="L51" s="490">
        <v>63309.970999999998</v>
      </c>
      <c r="M51" s="378">
        <v>79897.731</v>
      </c>
      <c r="N51" s="378">
        <v>74466.379000000001</v>
      </c>
      <c r="O51" s="367">
        <v>57709.374000000003</v>
      </c>
      <c r="P51" s="40"/>
      <c r="Q51" s="242"/>
      <c r="R51" s="490">
        <v>141796</v>
      </c>
      <c r="S51" s="378">
        <v>82172</v>
      </c>
      <c r="T51" s="378">
        <v>76679</v>
      </c>
      <c r="U51" s="367">
        <v>57692</v>
      </c>
      <c r="V51" s="378"/>
      <c r="W51" s="426"/>
      <c r="X51" s="490">
        <v>155520</v>
      </c>
      <c r="Y51" s="378">
        <v>166017</v>
      </c>
      <c r="Z51" s="367">
        <v>166804.06</v>
      </c>
      <c r="AA51" s="367">
        <v>143810.103</v>
      </c>
      <c r="AB51" s="40"/>
      <c r="AC51" s="426"/>
      <c r="AD51" s="83">
        <v>162929</v>
      </c>
      <c r="AE51" s="378">
        <v>172424</v>
      </c>
      <c r="AF51" s="378">
        <v>188662</v>
      </c>
      <c r="AG51" s="378">
        <v>160072</v>
      </c>
      <c r="AH51" s="40"/>
      <c r="AI51" s="242"/>
      <c r="AJ51" s="83">
        <v>155633</v>
      </c>
      <c r="AK51" s="378">
        <v>160405</v>
      </c>
      <c r="AL51" s="378">
        <v>159127</v>
      </c>
      <c r="AM51" s="378">
        <v>153824</v>
      </c>
      <c r="AN51" s="40"/>
      <c r="AO51" s="242"/>
      <c r="AP51" s="83">
        <v>147742</v>
      </c>
      <c r="AQ51" s="378">
        <v>157711</v>
      </c>
      <c r="AR51" s="378">
        <v>157818</v>
      </c>
      <c r="AS51" s="378">
        <v>153258</v>
      </c>
      <c r="AT51" s="281"/>
      <c r="AU51" s="242"/>
      <c r="AV51" s="83">
        <v>163289</v>
      </c>
      <c r="AW51" s="378">
        <v>165316</v>
      </c>
      <c r="AX51" s="378">
        <v>167703</v>
      </c>
      <c r="AY51" s="378">
        <v>148771</v>
      </c>
      <c r="AZ51" s="281"/>
      <c r="BA51" s="242"/>
      <c r="BB51" s="83">
        <v>125690</v>
      </c>
      <c r="BC51" s="39">
        <v>132563</v>
      </c>
      <c r="BD51" s="39">
        <v>180490</v>
      </c>
      <c r="BE51" s="39">
        <v>163513</v>
      </c>
      <c r="BF51" s="281"/>
      <c r="BG51" s="242"/>
      <c r="BH51" s="83">
        <v>137549</v>
      </c>
      <c r="BI51" s="39">
        <v>147558</v>
      </c>
      <c r="BJ51" s="39">
        <v>127205</v>
      </c>
      <c r="BK51" s="281"/>
    </row>
    <row r="52" spans="1:63" x14ac:dyDescent="0.25">
      <c r="A52" s="4"/>
      <c r="B52" s="274"/>
      <c r="C52" s="242"/>
      <c r="D52" s="723"/>
      <c r="E52" s="723"/>
      <c r="F52" s="723"/>
      <c r="G52" s="242"/>
      <c r="H52" s="490"/>
      <c r="I52" s="723"/>
      <c r="J52" s="913"/>
      <c r="K52" s="242"/>
      <c r="L52" s="490"/>
      <c r="M52" s="378"/>
      <c r="N52" s="378"/>
      <c r="O52" s="367"/>
      <c r="P52" s="40"/>
      <c r="Q52" s="242"/>
      <c r="R52" s="490"/>
      <c r="S52" s="378"/>
      <c r="T52" s="378"/>
      <c r="U52" s="367"/>
      <c r="V52" s="378"/>
      <c r="W52" s="426"/>
      <c r="X52" s="490"/>
      <c r="Y52" s="378"/>
      <c r="Z52" s="367"/>
      <c r="AA52" s="367"/>
      <c r="AB52" s="40"/>
      <c r="AC52" s="426"/>
      <c r="AD52" s="83"/>
      <c r="AE52" s="378"/>
      <c r="AF52" s="378"/>
      <c r="AG52" s="378">
        <v>0</v>
      </c>
      <c r="AH52" s="40"/>
      <c r="AI52" s="242"/>
      <c r="AJ52" s="83"/>
      <c r="AK52" s="378"/>
      <c r="AL52" s="378"/>
      <c r="AM52" s="378"/>
      <c r="AN52" s="40"/>
      <c r="AO52" s="242"/>
      <c r="AP52" s="83"/>
      <c r="AQ52" s="378"/>
      <c r="AR52" s="378"/>
      <c r="AS52" s="242"/>
      <c r="AT52" s="281"/>
      <c r="AU52" s="242"/>
      <c r="AV52" s="83"/>
      <c r="AW52" s="378"/>
      <c r="AX52" s="378"/>
      <c r="AY52" s="378"/>
      <c r="AZ52" s="281"/>
      <c r="BA52" s="242"/>
      <c r="BB52" s="83"/>
      <c r="BC52" s="39"/>
      <c r="BD52" s="39"/>
      <c r="BE52" s="39"/>
      <c r="BF52" s="281"/>
      <c r="BG52" s="242"/>
      <c r="BH52" s="83"/>
      <c r="BI52" s="39"/>
      <c r="BJ52" s="39"/>
      <c r="BK52" s="281"/>
    </row>
    <row r="53" spans="1:63" x14ac:dyDescent="0.25">
      <c r="A53" s="4" t="s">
        <v>200</v>
      </c>
      <c r="B53" s="274" t="s">
        <v>29</v>
      </c>
      <c r="C53" s="242"/>
      <c r="D53" s="723"/>
      <c r="E53" s="723"/>
      <c r="F53" s="723"/>
      <c r="G53" s="242"/>
      <c r="H53" s="490">
        <v>31301.706160000085</v>
      </c>
      <c r="I53" s="723">
        <v>28887.8121600001</v>
      </c>
      <c r="J53" s="913">
        <v>31436.574000000001</v>
      </c>
      <c r="K53" s="242"/>
      <c r="L53" s="490">
        <v>35760.872160000086</v>
      </c>
      <c r="M53" s="378">
        <v>33216.398160000084</v>
      </c>
      <c r="N53" s="378">
        <v>34538.199160000084</v>
      </c>
      <c r="O53" s="367">
        <v>33831.169160000085</v>
      </c>
      <c r="P53" s="40"/>
      <c r="Q53" s="242"/>
      <c r="R53" s="490">
        <v>78490</v>
      </c>
      <c r="S53" s="378">
        <v>39439</v>
      </c>
      <c r="T53" s="378">
        <v>41456</v>
      </c>
      <c r="U53" s="367">
        <v>39825</v>
      </c>
      <c r="V53" s="378"/>
      <c r="W53" s="426"/>
      <c r="X53" s="490">
        <v>129128</v>
      </c>
      <c r="Y53" s="378">
        <v>125876</v>
      </c>
      <c r="Z53" s="367">
        <v>97223.619160000089</v>
      </c>
      <c r="AA53" s="367">
        <v>94268.510160000093</v>
      </c>
      <c r="AB53" s="40"/>
      <c r="AC53" s="426"/>
      <c r="AD53" s="83">
        <v>129271</v>
      </c>
      <c r="AE53" s="378">
        <v>131956</v>
      </c>
      <c r="AF53" s="378">
        <v>136875</v>
      </c>
      <c r="AG53" s="378">
        <v>133405</v>
      </c>
      <c r="AH53" s="40"/>
      <c r="AI53" s="242"/>
      <c r="AJ53" s="83">
        <v>109878</v>
      </c>
      <c r="AK53" s="378">
        <v>115504</v>
      </c>
      <c r="AL53" s="378">
        <v>124320</v>
      </c>
      <c r="AM53" s="378">
        <v>128440</v>
      </c>
      <c r="AN53" s="40"/>
      <c r="AO53" s="242"/>
      <c r="AP53" s="83">
        <v>89080</v>
      </c>
      <c r="AQ53" s="378">
        <v>83185</v>
      </c>
      <c r="AR53" s="378">
        <v>97213</v>
      </c>
      <c r="AS53" s="378">
        <v>104391</v>
      </c>
      <c r="AT53" s="281"/>
      <c r="AU53" s="242"/>
      <c r="AV53" s="83">
        <v>126809</v>
      </c>
      <c r="AW53" s="378">
        <v>123427</v>
      </c>
      <c r="AX53" s="378">
        <v>93242</v>
      </c>
      <c r="AY53" s="378">
        <v>91732</v>
      </c>
      <c r="AZ53" s="281"/>
      <c r="BA53" s="242"/>
      <c r="BB53" s="83">
        <v>70187</v>
      </c>
      <c r="BC53" s="39">
        <v>71304</v>
      </c>
      <c r="BD53" s="39">
        <v>131864</v>
      </c>
      <c r="BE53" s="39">
        <v>128444</v>
      </c>
      <c r="BF53" s="281"/>
      <c r="BG53" s="242"/>
      <c r="BH53" s="83">
        <v>61810</v>
      </c>
      <c r="BI53" s="39">
        <v>59575</v>
      </c>
      <c r="BJ53" s="39">
        <v>71092</v>
      </c>
      <c r="BK53" s="281"/>
    </row>
    <row r="54" spans="1:63" x14ac:dyDescent="0.25">
      <c r="A54" s="4"/>
      <c r="B54" s="268"/>
      <c r="C54" s="242"/>
      <c r="D54" s="746"/>
      <c r="E54" s="746"/>
      <c r="F54" s="746"/>
      <c r="G54" s="242"/>
      <c r="H54" s="493"/>
      <c r="I54" s="746"/>
      <c r="J54" s="916"/>
      <c r="K54" s="242"/>
      <c r="L54" s="493"/>
      <c r="M54" s="378"/>
      <c r="N54" s="378"/>
      <c r="O54" s="367"/>
      <c r="P54" s="40"/>
      <c r="Q54" s="242"/>
      <c r="R54" s="493"/>
      <c r="S54" s="378"/>
      <c r="T54" s="378"/>
      <c r="U54" s="367"/>
      <c r="V54" s="378"/>
      <c r="W54" s="426"/>
      <c r="X54" s="493"/>
      <c r="Y54" s="378"/>
      <c r="Z54" s="367"/>
      <c r="AA54" s="367"/>
      <c r="AB54" s="40"/>
      <c r="AC54" s="426"/>
      <c r="AD54" s="83"/>
      <c r="AE54" s="378"/>
      <c r="AF54" s="378"/>
      <c r="AG54" s="378"/>
      <c r="AH54" s="40"/>
      <c r="AI54" s="242"/>
      <c r="AJ54" s="83"/>
      <c r="AK54" s="378"/>
      <c r="AL54" s="378"/>
      <c r="AM54" s="378"/>
      <c r="AN54" s="40"/>
      <c r="AO54" s="242"/>
      <c r="AP54" s="83"/>
      <c r="AQ54" s="242"/>
      <c r="AR54" s="242"/>
      <c r="AS54" s="242"/>
      <c r="AT54" s="281"/>
      <c r="AU54" s="242"/>
      <c r="AV54" s="83"/>
      <c r="AW54" s="378"/>
      <c r="AX54" s="378"/>
      <c r="AY54" s="242"/>
      <c r="AZ54" s="281"/>
      <c r="BA54" s="242"/>
      <c r="BB54" s="83"/>
      <c r="BC54" s="39"/>
      <c r="BD54" s="39"/>
      <c r="BE54" s="242"/>
      <c r="BF54" s="281"/>
      <c r="BG54" s="242"/>
      <c r="BH54" s="83"/>
      <c r="BI54" s="39"/>
      <c r="BJ54" s="39"/>
      <c r="BK54" s="281"/>
    </row>
    <row r="55" spans="1:63" x14ac:dyDescent="0.25">
      <c r="A55" s="4" t="s">
        <v>207</v>
      </c>
      <c r="B55" s="274" t="s">
        <v>59</v>
      </c>
      <c r="C55" s="242"/>
      <c r="D55" s="722"/>
      <c r="E55" s="722"/>
      <c r="F55" s="722"/>
      <c r="G55" s="242"/>
      <c r="H55" s="546">
        <v>51</v>
      </c>
      <c r="I55" s="722"/>
      <c r="J55" s="911">
        <v>143</v>
      </c>
      <c r="K55" s="242"/>
      <c r="L55" s="546">
        <v>69</v>
      </c>
      <c r="M55" s="558">
        <v>520</v>
      </c>
      <c r="N55" s="558">
        <v>580</v>
      </c>
      <c r="O55" s="558">
        <v>325</v>
      </c>
      <c r="P55" s="562">
        <v>1494</v>
      </c>
      <c r="Q55" s="242"/>
      <c r="R55" s="493">
        <v>929</v>
      </c>
      <c r="S55" s="378">
        <v>302</v>
      </c>
      <c r="T55" s="378">
        <v>186</v>
      </c>
      <c r="U55" s="378">
        <v>225</v>
      </c>
      <c r="V55" s="378">
        <v>1642</v>
      </c>
      <c r="W55" s="426"/>
      <c r="X55" s="493">
        <v>547</v>
      </c>
      <c r="Y55" s="378">
        <v>939</v>
      </c>
      <c r="Z55" s="367">
        <v>664.64499999999998</v>
      </c>
      <c r="AA55" s="367">
        <v>1401.355</v>
      </c>
      <c r="AB55" s="40">
        <v>3552</v>
      </c>
      <c r="AC55" s="426"/>
      <c r="AD55" s="83">
        <v>1329</v>
      </c>
      <c r="AE55" s="378">
        <v>1422</v>
      </c>
      <c r="AF55" s="378">
        <v>3805</v>
      </c>
      <c r="AG55" s="378">
        <v>4442</v>
      </c>
      <c r="AH55" s="40">
        <f>SUM(AD55:AG55)</f>
        <v>10998</v>
      </c>
      <c r="AI55" s="242"/>
      <c r="AJ55" s="83">
        <v>876</v>
      </c>
      <c r="AK55" s="378">
        <v>1211</v>
      </c>
      <c r="AL55" s="378">
        <v>1059</v>
      </c>
      <c r="AM55" s="378">
        <v>1516</v>
      </c>
      <c r="AN55" s="40">
        <v>4662</v>
      </c>
      <c r="AO55" s="242"/>
      <c r="AP55" s="83">
        <v>873</v>
      </c>
      <c r="AQ55" s="378">
        <v>800</v>
      </c>
      <c r="AR55" s="378">
        <v>1070</v>
      </c>
      <c r="AS55" s="384">
        <v>1108</v>
      </c>
      <c r="AT55" s="297">
        <v>3851</v>
      </c>
      <c r="AU55" s="242"/>
      <c r="AV55" s="83">
        <v>988</v>
      </c>
      <c r="AW55" s="378">
        <v>52</v>
      </c>
      <c r="AX55" s="378">
        <v>1056</v>
      </c>
      <c r="AY55" s="378">
        <v>803</v>
      </c>
      <c r="AZ55" s="297">
        <v>2899</v>
      </c>
      <c r="BA55" s="242"/>
      <c r="BB55" s="83">
        <v>787</v>
      </c>
      <c r="BC55" s="39">
        <v>1512</v>
      </c>
      <c r="BD55" s="39">
        <v>764</v>
      </c>
      <c r="BE55" s="39">
        <v>705</v>
      </c>
      <c r="BF55" s="297">
        <v>3768</v>
      </c>
      <c r="BG55" s="242"/>
      <c r="BH55" s="83">
        <v>455</v>
      </c>
      <c r="BI55" s="102">
        <v>513</v>
      </c>
      <c r="BJ55" s="102">
        <v>863</v>
      </c>
      <c r="BK55" s="297">
        <v>1831</v>
      </c>
    </row>
    <row r="56" spans="1:63" ht="12" customHeight="1" x14ac:dyDescent="0.25">
      <c r="A56" s="4"/>
      <c r="B56" s="274"/>
      <c r="C56" s="242"/>
      <c r="D56" s="722"/>
      <c r="E56" s="722"/>
      <c r="F56" s="722"/>
      <c r="G56" s="242"/>
      <c r="H56" s="546"/>
      <c r="I56" s="722"/>
      <c r="J56" s="911"/>
      <c r="K56" s="242"/>
      <c r="L56" s="546"/>
      <c r="M56" s="558"/>
      <c r="N56" s="558"/>
      <c r="O56" s="558"/>
      <c r="P56" s="562"/>
      <c r="Q56" s="242"/>
      <c r="R56" s="493"/>
      <c r="S56" s="378"/>
      <c r="T56" s="378"/>
      <c r="U56" s="378"/>
      <c r="V56" s="378"/>
      <c r="W56" s="426"/>
      <c r="X56" s="493"/>
      <c r="Y56" s="378"/>
      <c r="Z56" s="367"/>
      <c r="AA56" s="367"/>
      <c r="AB56" s="40"/>
      <c r="AC56" s="426"/>
      <c r="AD56" s="83"/>
      <c r="AE56" s="378"/>
      <c r="AF56" s="378"/>
      <c r="AG56" s="378"/>
      <c r="AH56" s="40"/>
      <c r="AI56" s="242"/>
      <c r="AJ56" s="83"/>
      <c r="AK56" s="378"/>
      <c r="AL56" s="378"/>
      <c r="AM56" s="378"/>
      <c r="AN56" s="40"/>
      <c r="AO56" s="242"/>
      <c r="AP56" s="83"/>
      <c r="AQ56" s="378"/>
      <c r="AR56" s="378"/>
      <c r="AS56" s="384"/>
      <c r="AT56" s="297"/>
      <c r="AU56" s="242"/>
      <c r="AV56" s="83"/>
      <c r="AW56" s="378"/>
      <c r="AX56" s="378"/>
      <c r="AY56" s="378"/>
      <c r="AZ56" s="297"/>
      <c r="BA56" s="242"/>
      <c r="BB56" s="83"/>
      <c r="BC56" s="39"/>
      <c r="BD56" s="39"/>
      <c r="BE56" s="39"/>
      <c r="BF56" s="297"/>
      <c r="BG56" s="242"/>
      <c r="BH56" s="83"/>
      <c r="BI56" s="102"/>
      <c r="BJ56" s="102"/>
      <c r="BK56" s="297"/>
    </row>
    <row r="57" spans="1:63" x14ac:dyDescent="0.25">
      <c r="A57" s="4" t="s">
        <v>208</v>
      </c>
      <c r="B57" s="374" t="s">
        <v>146</v>
      </c>
      <c r="C57" s="242"/>
      <c r="D57" s="722"/>
      <c r="E57" s="722"/>
      <c r="F57" s="722"/>
      <c r="G57" s="242"/>
      <c r="H57" s="546">
        <v>0</v>
      </c>
      <c r="I57" s="722"/>
      <c r="J57" s="911">
        <v>0</v>
      </c>
      <c r="K57" s="242"/>
      <c r="L57" s="546">
        <v>0</v>
      </c>
      <c r="M57" s="558">
        <v>0</v>
      </c>
      <c r="N57" s="558">
        <v>0</v>
      </c>
      <c r="O57" s="558">
        <v>0</v>
      </c>
      <c r="P57" s="562">
        <v>0</v>
      </c>
      <c r="Q57" s="242"/>
      <c r="R57" s="493">
        <v>0</v>
      </c>
      <c r="S57" s="403">
        <v>0</v>
      </c>
      <c r="T57" s="403">
        <v>0</v>
      </c>
      <c r="U57" s="378">
        <v>0</v>
      </c>
      <c r="V57" s="378">
        <v>0</v>
      </c>
      <c r="W57" s="426"/>
      <c r="X57" s="493">
        <v>0</v>
      </c>
      <c r="Y57" s="403"/>
      <c r="Z57" s="367">
        <v>0</v>
      </c>
      <c r="AA57" s="367">
        <v>0</v>
      </c>
      <c r="AB57" s="304">
        <v>0</v>
      </c>
      <c r="AC57" s="426"/>
      <c r="AD57" s="83">
        <v>0</v>
      </c>
      <c r="AE57" s="403"/>
      <c r="AF57" s="378"/>
      <c r="AG57" s="403"/>
      <c r="AH57" s="304">
        <v>0</v>
      </c>
      <c r="AI57" s="242"/>
      <c r="AJ57" s="83">
        <v>0</v>
      </c>
      <c r="AK57" s="378">
        <v>0</v>
      </c>
      <c r="AL57" s="378">
        <v>0</v>
      </c>
      <c r="AM57" s="403">
        <v>0</v>
      </c>
      <c r="AN57" s="304">
        <v>0</v>
      </c>
      <c r="AO57" s="242"/>
      <c r="AP57" s="83">
        <v>0</v>
      </c>
      <c r="AQ57" s="378">
        <v>0</v>
      </c>
      <c r="AR57" s="378">
        <v>0</v>
      </c>
      <c r="AS57" s="384">
        <v>0</v>
      </c>
      <c r="AT57" s="297">
        <v>0</v>
      </c>
      <c r="AU57" s="242"/>
      <c r="AV57" s="83">
        <v>0</v>
      </c>
      <c r="AW57" s="378">
        <v>763</v>
      </c>
      <c r="AX57" s="378">
        <v>-541</v>
      </c>
      <c r="AY57" s="378">
        <v>0</v>
      </c>
      <c r="AZ57" s="297">
        <v>222</v>
      </c>
      <c r="BA57" s="242"/>
      <c r="BB57" s="83">
        <v>0</v>
      </c>
      <c r="BC57" s="378">
        <v>0</v>
      </c>
      <c r="BD57" s="378">
        <v>0</v>
      </c>
      <c r="BE57" s="378">
        <v>541</v>
      </c>
      <c r="BF57" s="297">
        <v>541</v>
      </c>
      <c r="BG57" s="242"/>
      <c r="BH57" s="83">
        <v>0</v>
      </c>
      <c r="BI57" s="378">
        <v>0</v>
      </c>
      <c r="BJ57" s="378">
        <v>0</v>
      </c>
      <c r="BK57" s="297">
        <v>0</v>
      </c>
    </row>
    <row r="58" spans="1:63" x14ac:dyDescent="0.25">
      <c r="A58" s="4"/>
      <c r="B58" s="274"/>
      <c r="C58" s="242"/>
      <c r="D58" s="746"/>
      <c r="E58" s="746"/>
      <c r="F58" s="746"/>
      <c r="G58" s="242"/>
      <c r="H58" s="493"/>
      <c r="I58" s="746"/>
      <c r="J58" s="916"/>
      <c r="K58" s="242"/>
      <c r="L58" s="493"/>
      <c r="M58" s="378"/>
      <c r="N58" s="378"/>
      <c r="O58" s="378"/>
      <c r="P58" s="40"/>
      <c r="Q58" s="242"/>
      <c r="R58" s="493"/>
      <c r="S58" s="378"/>
      <c r="T58" s="378"/>
      <c r="U58" s="378"/>
      <c r="V58" s="40"/>
      <c r="W58" s="426"/>
      <c r="X58" s="493"/>
      <c r="Y58" s="378"/>
      <c r="Z58" s="378"/>
      <c r="AA58" s="378"/>
      <c r="AB58" s="40"/>
      <c r="AC58" s="426"/>
      <c r="AD58" s="83"/>
      <c r="AE58" s="378"/>
      <c r="AF58" s="378"/>
      <c r="AG58" s="378"/>
      <c r="AH58" s="40"/>
      <c r="AI58" s="242"/>
      <c r="AJ58" s="83"/>
      <c r="AK58" s="378"/>
      <c r="AL58" s="378"/>
      <c r="AM58" s="378"/>
      <c r="AN58" s="40"/>
      <c r="AO58" s="242"/>
      <c r="AP58" s="83"/>
      <c r="AQ58" s="242"/>
      <c r="AR58" s="242"/>
      <c r="AS58" s="242"/>
      <c r="AT58" s="281"/>
      <c r="AU58" s="242"/>
      <c r="AV58" s="83"/>
      <c r="AW58" s="378"/>
      <c r="AX58" s="378"/>
      <c r="AY58" s="242"/>
      <c r="AZ58" s="281"/>
      <c r="BA58" s="242"/>
      <c r="BB58" s="83"/>
      <c r="BC58" s="39"/>
      <c r="BD58" s="39"/>
      <c r="BE58" s="242"/>
      <c r="BF58" s="281"/>
      <c r="BG58" s="242"/>
      <c r="BH58" s="83"/>
      <c r="BJ58" s="242"/>
      <c r="BK58" s="281"/>
    </row>
    <row r="59" spans="1:63" x14ac:dyDescent="0.25">
      <c r="A59" s="4"/>
      <c r="B59" s="275" t="s">
        <v>60</v>
      </c>
      <c r="C59" s="242"/>
      <c r="D59" s="378"/>
      <c r="E59" s="378"/>
      <c r="F59" s="378"/>
      <c r="G59" s="242"/>
      <c r="H59" s="83"/>
      <c r="I59" s="378"/>
      <c r="J59" s="40"/>
      <c r="K59" s="242"/>
      <c r="L59" s="83"/>
      <c r="M59" s="378"/>
      <c r="N59" s="378"/>
      <c r="O59" s="378"/>
      <c r="P59" s="40"/>
      <c r="Q59" s="242"/>
      <c r="R59" s="83"/>
      <c r="S59" s="378"/>
      <c r="T59" s="378"/>
      <c r="U59" s="378"/>
      <c r="V59" s="40"/>
      <c r="W59" s="426"/>
      <c r="X59" s="83"/>
      <c r="Y59" s="378"/>
      <c r="Z59" s="378"/>
      <c r="AA59" s="378"/>
      <c r="AB59" s="40"/>
      <c r="AC59" s="426"/>
      <c r="AD59" s="83"/>
      <c r="AE59" s="378"/>
      <c r="AF59" s="378"/>
      <c r="AG59" s="378"/>
      <c r="AH59" s="40"/>
      <c r="AI59" s="242"/>
      <c r="AJ59" s="83"/>
      <c r="AK59" s="378"/>
      <c r="AL59" s="378"/>
      <c r="AM59" s="378"/>
      <c r="AN59" s="40"/>
      <c r="AO59" s="242"/>
      <c r="AP59" s="83"/>
      <c r="AQ59" s="242"/>
      <c r="AR59" s="242"/>
      <c r="AS59" s="242"/>
      <c r="AT59" s="281"/>
      <c r="AU59" s="242"/>
      <c r="AV59" s="83"/>
      <c r="AW59" s="378"/>
      <c r="AX59" s="378"/>
      <c r="AY59" s="242"/>
      <c r="AZ59" s="281"/>
      <c r="BA59" s="242"/>
      <c r="BB59" s="83"/>
      <c r="BC59" s="39"/>
      <c r="BD59" s="39"/>
      <c r="BE59" s="242"/>
      <c r="BF59" s="281"/>
      <c r="BG59" s="242"/>
      <c r="BH59" s="83"/>
      <c r="BI59" s="282"/>
      <c r="BJ59" s="242"/>
      <c r="BK59" s="281"/>
    </row>
    <row r="60" spans="1:63" x14ac:dyDescent="0.25">
      <c r="A60" s="4"/>
      <c r="B60" s="274" t="s">
        <v>61</v>
      </c>
      <c r="C60" s="242"/>
      <c r="D60" s="385"/>
      <c r="E60" s="385"/>
      <c r="F60" s="385"/>
      <c r="G60" s="242"/>
      <c r="H60" s="288"/>
      <c r="I60" s="385"/>
      <c r="J60" s="69"/>
      <c r="K60" s="242"/>
      <c r="L60" s="288"/>
      <c r="M60" s="385"/>
      <c r="N60" s="385"/>
      <c r="O60" s="385"/>
      <c r="P60" s="554">
        <v>0.99399999999999999</v>
      </c>
      <c r="Q60" s="242"/>
      <c r="R60" s="288"/>
      <c r="S60" s="385"/>
      <c r="T60" s="385"/>
      <c r="U60" s="385"/>
      <c r="V60" s="69">
        <v>0.99399999999999999</v>
      </c>
      <c r="W60" s="426"/>
      <c r="X60" s="288"/>
      <c r="Y60" s="385"/>
      <c r="Z60" s="385"/>
      <c r="AA60" s="385"/>
      <c r="AB60" s="69">
        <v>0.99399999999999999</v>
      </c>
      <c r="AC60" s="426"/>
      <c r="AD60" s="288"/>
      <c r="AE60" s="385"/>
      <c r="AF60" s="385"/>
      <c r="AG60" s="385"/>
      <c r="AH60" s="69">
        <v>0.99399999999999999</v>
      </c>
      <c r="AI60" s="242"/>
      <c r="AJ60" s="288"/>
      <c r="AK60" s="385"/>
      <c r="AL60" s="385"/>
      <c r="AM60" s="385">
        <v>0.99299999999999999</v>
      </c>
      <c r="AN60" s="69"/>
      <c r="AO60" s="242"/>
      <c r="AP60" s="288"/>
      <c r="AQ60" s="385"/>
      <c r="AR60" s="242"/>
      <c r="AS60" s="385">
        <v>0.99299999999999999</v>
      </c>
      <c r="AT60" s="281"/>
      <c r="AU60" s="242"/>
      <c r="AV60" s="288"/>
      <c r="AW60" s="385"/>
      <c r="AX60" s="385"/>
      <c r="AY60" s="385">
        <v>0.99299999999999999</v>
      </c>
      <c r="AZ60" s="281"/>
      <c r="BA60" s="242"/>
      <c r="BB60" s="288"/>
      <c r="BC60" s="46"/>
      <c r="BD60" s="46"/>
      <c r="BE60" s="46">
        <v>0.99199999999999999</v>
      </c>
      <c r="BF60" s="281"/>
      <c r="BG60" s="242"/>
      <c r="BH60" s="288"/>
      <c r="BI60" s="282"/>
      <c r="BJ60" s="46">
        <v>0.98799999999999999</v>
      </c>
      <c r="BK60" s="281"/>
    </row>
    <row r="61" spans="1:63" ht="15.75" thickBot="1" x14ac:dyDescent="0.3">
      <c r="A61" s="4"/>
      <c r="B61" s="299" t="s">
        <v>62</v>
      </c>
      <c r="C61" s="242"/>
      <c r="D61" s="385"/>
      <c r="E61" s="385"/>
      <c r="F61" s="385"/>
      <c r="G61" s="242"/>
      <c r="H61" s="289"/>
      <c r="I61" s="57"/>
      <c r="J61" s="72"/>
      <c r="K61" s="242"/>
      <c r="L61" s="289"/>
      <c r="M61" s="57"/>
      <c r="N61" s="57"/>
      <c r="O61" s="57"/>
      <c r="P61" s="555">
        <v>0.93200000000000005</v>
      </c>
      <c r="Q61" s="242"/>
      <c r="R61" s="289"/>
      <c r="S61" s="57"/>
      <c r="T61" s="57"/>
      <c r="U61" s="57"/>
      <c r="V61" s="72">
        <v>0.93300000000000005</v>
      </c>
      <c r="W61" s="426"/>
      <c r="X61" s="289"/>
      <c r="Y61" s="57"/>
      <c r="Z61" s="57"/>
      <c r="AA61" s="57"/>
      <c r="AB61" s="72">
        <v>0.877</v>
      </c>
      <c r="AC61" s="426"/>
      <c r="AD61" s="289"/>
      <c r="AE61" s="57"/>
      <c r="AF61" s="57"/>
      <c r="AG61" s="57"/>
      <c r="AH61" s="72">
        <v>0.877</v>
      </c>
      <c r="AI61" s="242"/>
      <c r="AJ61" s="289"/>
      <c r="AK61" s="57"/>
      <c r="AL61" s="57"/>
      <c r="AM61" s="57">
        <v>0.876</v>
      </c>
      <c r="AN61" s="72"/>
      <c r="AO61" s="242"/>
      <c r="AP61" s="289"/>
      <c r="AQ61" s="57"/>
      <c r="AR61" s="286"/>
      <c r="AS61" s="57">
        <v>0.88</v>
      </c>
      <c r="AT61" s="278"/>
      <c r="AU61" s="242"/>
      <c r="AV61" s="289"/>
      <c r="AW61" s="57"/>
      <c r="AX61" s="57"/>
      <c r="AY61" s="57">
        <v>0.93899999999999995</v>
      </c>
      <c r="AZ61" s="278"/>
      <c r="BA61" s="242"/>
      <c r="BB61" s="289"/>
      <c r="BC61" s="57"/>
      <c r="BD61" s="57"/>
      <c r="BE61" s="57">
        <v>0.91</v>
      </c>
      <c r="BF61" s="278"/>
      <c r="BG61" s="242"/>
      <c r="BH61" s="289"/>
      <c r="BI61" s="285"/>
      <c r="BJ61" s="57">
        <v>0.89200000000000002</v>
      </c>
      <c r="BK61" s="278"/>
    </row>
    <row r="62" spans="1:63" x14ac:dyDescent="0.25">
      <c r="A62" s="4"/>
      <c r="BH62" s="277"/>
      <c r="BI62" s="277"/>
    </row>
    <row r="63" spans="1:63" hidden="1" outlineLevel="1" x14ac:dyDescent="0.25">
      <c r="A63" s="4"/>
      <c r="B63" s="243" t="s">
        <v>30</v>
      </c>
      <c r="C63" s="94"/>
      <c r="E63" s="244">
        <v>0</v>
      </c>
      <c r="F63" s="244">
        <v>0</v>
      </c>
      <c r="G63" s="94"/>
      <c r="H63" s="244">
        <v>0</v>
      </c>
      <c r="I63" s="244">
        <v>0</v>
      </c>
      <c r="J63" s="244">
        <v>0</v>
      </c>
      <c r="K63" s="94"/>
      <c r="L63" s="244">
        <v>0</v>
      </c>
      <c r="M63" s="244">
        <v>0</v>
      </c>
      <c r="N63" s="244">
        <v>0</v>
      </c>
      <c r="O63" s="244">
        <v>0</v>
      </c>
      <c r="P63" s="244">
        <v>0</v>
      </c>
      <c r="Q63" s="94"/>
      <c r="R63" s="244">
        <v>0</v>
      </c>
      <c r="S63" s="244">
        <v>0</v>
      </c>
      <c r="T63" s="244">
        <v>0</v>
      </c>
      <c r="U63" s="244">
        <v>0</v>
      </c>
      <c r="V63" s="244">
        <v>0</v>
      </c>
      <c r="W63" s="94"/>
      <c r="X63" s="244">
        <v>0</v>
      </c>
      <c r="Y63" s="244">
        <v>0</v>
      </c>
      <c r="Z63" s="244">
        <v>0</v>
      </c>
      <c r="AA63" s="244">
        <v>0</v>
      </c>
      <c r="AB63" s="244">
        <v>0</v>
      </c>
      <c r="AC63" s="94"/>
      <c r="AD63" s="244">
        <v>0</v>
      </c>
      <c r="AE63" s="244">
        <v>0</v>
      </c>
      <c r="AF63" s="244">
        <v>0</v>
      </c>
      <c r="AG63" s="244">
        <v>0</v>
      </c>
      <c r="AH63" s="244">
        <v>0</v>
      </c>
      <c r="AI63" s="94"/>
      <c r="AJ63" s="244">
        <v>0</v>
      </c>
      <c r="AK63" s="244">
        <v>0</v>
      </c>
      <c r="AL63" s="244">
        <v>0</v>
      </c>
      <c r="AM63" s="244">
        <v>0</v>
      </c>
      <c r="AN63" s="244">
        <v>0</v>
      </c>
      <c r="AO63" s="94"/>
      <c r="AP63" s="244">
        <v>0</v>
      </c>
      <c r="AQ63" s="244">
        <v>0</v>
      </c>
      <c r="AR63" s="244">
        <v>0</v>
      </c>
      <c r="AS63" s="244">
        <v>0</v>
      </c>
      <c r="AT63" s="244">
        <v>0</v>
      </c>
      <c r="AU63" s="94"/>
      <c r="AV63" s="244">
        <v>0</v>
      </c>
      <c r="AW63" s="244">
        <v>0</v>
      </c>
      <c r="AX63" s="244">
        <v>0</v>
      </c>
      <c r="AY63" s="244">
        <v>0</v>
      </c>
      <c r="AZ63" s="244">
        <v>0</v>
      </c>
      <c r="BA63" s="94"/>
      <c r="BB63" s="244">
        <v>0</v>
      </c>
      <c r="BC63" s="244">
        <v>0</v>
      </c>
      <c r="BD63" s="244">
        <v>0</v>
      </c>
      <c r="BE63" s="244">
        <v>0</v>
      </c>
      <c r="BF63" s="244">
        <v>0</v>
      </c>
      <c r="BG63" s="94"/>
      <c r="BH63" s="244">
        <v>0</v>
      </c>
      <c r="BI63" s="244">
        <v>0</v>
      </c>
      <c r="BJ63" s="244">
        <v>0</v>
      </c>
      <c r="BK63" s="244">
        <v>0</v>
      </c>
    </row>
    <row r="64" spans="1:63" hidden="1" outlineLevel="1" x14ac:dyDescent="0.25">
      <c r="A64" s="4"/>
      <c r="B64" s="245" t="s">
        <v>31</v>
      </c>
      <c r="C64" s="94"/>
      <c r="E64" s="244">
        <v>0</v>
      </c>
      <c r="F64" s="244">
        <v>0</v>
      </c>
      <c r="G64" s="94"/>
      <c r="H64" s="244">
        <v>0</v>
      </c>
      <c r="I64" s="244">
        <v>0</v>
      </c>
      <c r="J64" s="244">
        <v>0</v>
      </c>
      <c r="K64" s="94"/>
      <c r="L64" s="244">
        <v>0</v>
      </c>
      <c r="M64" s="244">
        <v>0</v>
      </c>
      <c r="N64" s="244">
        <v>0</v>
      </c>
      <c r="O64" s="244">
        <v>0</v>
      </c>
      <c r="P64" s="244">
        <v>0</v>
      </c>
      <c r="Q64" s="94"/>
      <c r="R64" s="244">
        <v>0</v>
      </c>
      <c r="S64" s="244">
        <v>0</v>
      </c>
      <c r="T64" s="244">
        <v>0</v>
      </c>
      <c r="U64" s="244">
        <v>0</v>
      </c>
      <c r="V64" s="244">
        <v>0</v>
      </c>
      <c r="W64" s="94"/>
      <c r="X64" s="244">
        <v>0</v>
      </c>
      <c r="Y64" s="244">
        <v>0</v>
      </c>
      <c r="Z64" s="244">
        <v>0</v>
      </c>
      <c r="AA64" s="244">
        <v>-7.2759576141834259E-12</v>
      </c>
      <c r="AB64" s="244">
        <v>0</v>
      </c>
      <c r="AC64" s="94"/>
      <c r="AD64" s="244">
        <v>0</v>
      </c>
      <c r="AE64" s="244">
        <v>0</v>
      </c>
      <c r="AF64" s="244">
        <v>0</v>
      </c>
      <c r="AG64" s="244">
        <v>0</v>
      </c>
      <c r="AH64" s="244">
        <v>0</v>
      </c>
      <c r="AI64" s="94"/>
      <c r="AJ64" s="244">
        <v>0</v>
      </c>
      <c r="AK64" s="244">
        <v>0</v>
      </c>
      <c r="AL64" s="244">
        <v>0</v>
      </c>
      <c r="AM64" s="244">
        <v>0</v>
      </c>
      <c r="AN64" s="244">
        <v>0</v>
      </c>
      <c r="AO64" s="94"/>
      <c r="AP64" s="244">
        <v>0</v>
      </c>
      <c r="AQ64" s="244">
        <v>0</v>
      </c>
      <c r="AR64" s="244">
        <v>0</v>
      </c>
      <c r="AS64" s="244">
        <v>0</v>
      </c>
      <c r="AT64" s="244">
        <v>0</v>
      </c>
      <c r="AU64" s="94"/>
      <c r="AV64" s="244">
        <v>0</v>
      </c>
      <c r="AW64" s="244">
        <v>0</v>
      </c>
      <c r="AX64" s="244">
        <v>0</v>
      </c>
      <c r="AY64" s="244">
        <v>0</v>
      </c>
      <c r="AZ64" s="244">
        <v>0</v>
      </c>
      <c r="BA64" s="94"/>
      <c r="BB64" s="244">
        <v>0</v>
      </c>
      <c r="BC64" s="244">
        <v>0</v>
      </c>
      <c r="BD64" s="244">
        <v>0</v>
      </c>
      <c r="BE64" s="244">
        <v>0</v>
      </c>
      <c r="BF64" s="244">
        <v>0</v>
      </c>
      <c r="BG64" s="94"/>
      <c r="BH64" s="244">
        <v>0</v>
      </c>
      <c r="BI64" s="244">
        <v>0</v>
      </c>
      <c r="BJ64" s="244">
        <v>0</v>
      </c>
      <c r="BK64" s="244">
        <v>0</v>
      </c>
    </row>
    <row r="65" spans="1:63" hidden="1" outlineLevel="1" x14ac:dyDescent="0.25">
      <c r="A65" s="4"/>
      <c r="B65" s="245" t="s">
        <v>17</v>
      </c>
      <c r="C65" s="94"/>
      <c r="E65" s="244">
        <v>0</v>
      </c>
      <c r="F65" s="244">
        <v>0</v>
      </c>
      <c r="G65" s="94"/>
      <c r="H65" s="244">
        <v>0</v>
      </c>
      <c r="I65" s="244">
        <v>0</v>
      </c>
      <c r="J65" s="244">
        <v>0</v>
      </c>
      <c r="K65" s="94"/>
      <c r="L65" s="244">
        <v>0</v>
      </c>
      <c r="M65" s="244">
        <v>0</v>
      </c>
      <c r="N65" s="244">
        <v>0</v>
      </c>
      <c r="O65" s="244">
        <v>0</v>
      </c>
      <c r="P65" s="244">
        <v>0</v>
      </c>
      <c r="Q65" s="94"/>
      <c r="R65" s="244">
        <v>0</v>
      </c>
      <c r="S65" s="244">
        <v>0</v>
      </c>
      <c r="T65" s="244">
        <v>0</v>
      </c>
      <c r="U65" s="244">
        <v>0</v>
      </c>
      <c r="V65" s="244">
        <v>0</v>
      </c>
      <c r="W65" s="94"/>
      <c r="X65" s="244">
        <v>0</v>
      </c>
      <c r="Y65" s="244">
        <v>0</v>
      </c>
      <c r="Z65" s="244">
        <v>0</v>
      </c>
      <c r="AA65" s="244">
        <v>5.4569682106375694E-12</v>
      </c>
      <c r="AB65" s="244">
        <v>0</v>
      </c>
      <c r="AC65" s="94"/>
      <c r="AD65" s="244">
        <v>0</v>
      </c>
      <c r="AE65" s="244">
        <v>-0.32300000000032014</v>
      </c>
      <c r="AF65" s="244">
        <v>0.32300000000032014</v>
      </c>
      <c r="AG65" s="244">
        <v>0</v>
      </c>
      <c r="AH65" s="244">
        <v>0</v>
      </c>
      <c r="AI65" s="94"/>
      <c r="AJ65" s="244">
        <v>0</v>
      </c>
      <c r="AK65" s="244">
        <v>0</v>
      </c>
      <c r="AL65" s="244">
        <v>0</v>
      </c>
      <c r="AM65" s="244">
        <v>0</v>
      </c>
      <c r="AN65" s="244">
        <v>0</v>
      </c>
      <c r="AO65" s="94"/>
      <c r="AP65" s="244">
        <v>0</v>
      </c>
      <c r="AQ65" s="244">
        <v>0</v>
      </c>
      <c r="AR65" s="244">
        <v>0</v>
      </c>
      <c r="AS65" s="244">
        <v>0</v>
      </c>
      <c r="AT65" s="244">
        <v>0</v>
      </c>
      <c r="AU65" s="94"/>
      <c r="AV65" s="244">
        <v>0</v>
      </c>
      <c r="AW65" s="244">
        <v>0</v>
      </c>
      <c r="AX65" s="244">
        <v>0</v>
      </c>
      <c r="AY65" s="244">
        <v>0</v>
      </c>
      <c r="AZ65" s="244">
        <v>0</v>
      </c>
      <c r="BA65" s="94"/>
      <c r="BB65" s="244">
        <v>0</v>
      </c>
      <c r="BC65" s="244">
        <v>0</v>
      </c>
      <c r="BD65" s="244">
        <v>0</v>
      </c>
      <c r="BE65" s="244">
        <v>0</v>
      </c>
      <c r="BF65" s="244">
        <v>0</v>
      </c>
      <c r="BG65" s="94"/>
      <c r="BH65" s="244">
        <v>0</v>
      </c>
      <c r="BI65" s="244">
        <v>0</v>
      </c>
      <c r="BJ65" s="244">
        <v>0</v>
      </c>
      <c r="BK65" s="244">
        <v>0</v>
      </c>
    </row>
    <row r="66" spans="1:63" hidden="1" outlineLevel="1" x14ac:dyDescent="0.25">
      <c r="A66" s="4"/>
      <c r="B66" s="245" t="s">
        <v>50</v>
      </c>
      <c r="C66" s="94"/>
      <c r="E66" s="244">
        <v>0</v>
      </c>
      <c r="F66" s="244">
        <v>2</v>
      </c>
      <c r="G66" s="94"/>
      <c r="H66" s="244">
        <v>0</v>
      </c>
      <c r="I66" s="244">
        <v>2</v>
      </c>
      <c r="J66" s="244">
        <v>-0.97600000000056797</v>
      </c>
      <c r="K66" s="94"/>
      <c r="L66" s="244">
        <v>0</v>
      </c>
      <c r="M66" s="244">
        <v>0</v>
      </c>
      <c r="N66" s="244">
        <v>0</v>
      </c>
      <c r="O66" s="244">
        <v>0</v>
      </c>
      <c r="P66" s="244">
        <v>0</v>
      </c>
      <c r="Q66" s="94"/>
      <c r="R66" s="244">
        <v>0</v>
      </c>
      <c r="S66" s="244">
        <v>0</v>
      </c>
      <c r="T66" s="244">
        <v>0</v>
      </c>
      <c r="U66" s="244">
        <v>0</v>
      </c>
      <c r="V66" s="244">
        <v>0</v>
      </c>
      <c r="W66" s="94"/>
      <c r="X66" s="244">
        <v>0</v>
      </c>
      <c r="Y66" s="244">
        <v>0</v>
      </c>
      <c r="Z66" s="244">
        <v>0</v>
      </c>
      <c r="AA66" s="244">
        <v>7.2999999999410647E-2</v>
      </c>
      <c r="AB66" s="244">
        <v>7.2999999996682163E-2</v>
      </c>
      <c r="AC66" s="94"/>
      <c r="AD66" s="244">
        <v>0</v>
      </c>
      <c r="AE66" s="244">
        <v>0</v>
      </c>
      <c r="AF66" s="244">
        <v>0</v>
      </c>
      <c r="AG66" s="244">
        <v>0</v>
      </c>
      <c r="AH66" s="244">
        <v>0</v>
      </c>
      <c r="AI66" s="94"/>
      <c r="AJ66" s="244">
        <v>0</v>
      </c>
      <c r="AK66" s="244">
        <v>0</v>
      </c>
      <c r="AL66" s="244">
        <v>0</v>
      </c>
      <c r="AM66" s="244">
        <v>0</v>
      </c>
      <c r="AN66" s="244">
        <v>0</v>
      </c>
      <c r="AO66" s="94"/>
      <c r="AP66" s="244">
        <v>0</v>
      </c>
      <c r="AQ66" s="244">
        <v>0</v>
      </c>
      <c r="AR66" s="244">
        <v>0</v>
      </c>
      <c r="AS66" s="244">
        <v>0</v>
      </c>
      <c r="AT66" s="244">
        <v>0</v>
      </c>
      <c r="AU66" s="94"/>
      <c r="AV66" s="244">
        <v>0</v>
      </c>
      <c r="AW66" s="244">
        <v>0</v>
      </c>
      <c r="AX66" s="244">
        <v>0</v>
      </c>
      <c r="AY66" s="244">
        <v>0</v>
      </c>
      <c r="AZ66" s="244">
        <v>0</v>
      </c>
      <c r="BA66" s="94"/>
      <c r="BB66" s="244">
        <v>0</v>
      </c>
      <c r="BC66" s="244">
        <v>0</v>
      </c>
      <c r="BD66" s="244">
        <v>0</v>
      </c>
      <c r="BE66" s="244">
        <v>0</v>
      </c>
      <c r="BF66" s="244">
        <v>0</v>
      </c>
      <c r="BG66" s="94"/>
      <c r="BH66" s="244">
        <v>0</v>
      </c>
      <c r="BI66" s="244">
        <v>0</v>
      </c>
      <c r="BJ66" s="244">
        <v>0</v>
      </c>
      <c r="BK66" s="244">
        <v>0</v>
      </c>
    </row>
    <row r="67" spans="1:63" hidden="1" outlineLevel="1" x14ac:dyDescent="0.25">
      <c r="A67" s="4"/>
      <c r="B67" s="245" t="s">
        <v>126</v>
      </c>
      <c r="C67" s="94"/>
      <c r="E67" s="244">
        <v>0</v>
      </c>
      <c r="F67" s="244">
        <v>0</v>
      </c>
      <c r="G67" s="94"/>
      <c r="H67" s="244">
        <v>0</v>
      </c>
      <c r="I67" s="244">
        <v>0</v>
      </c>
      <c r="J67" s="244">
        <v>-0.97600000000056797</v>
      </c>
      <c r="K67" s="94"/>
      <c r="L67" s="244">
        <v>0</v>
      </c>
      <c r="M67" s="244">
        <v>0</v>
      </c>
      <c r="N67" s="244">
        <v>0</v>
      </c>
      <c r="O67" s="244">
        <v>0</v>
      </c>
      <c r="P67" s="244">
        <v>0</v>
      </c>
      <c r="Q67" s="94"/>
      <c r="R67" s="244">
        <v>0</v>
      </c>
      <c r="S67" s="244">
        <v>0</v>
      </c>
      <c r="T67" s="244">
        <v>0</v>
      </c>
      <c r="U67" s="244">
        <v>0</v>
      </c>
      <c r="V67" s="244">
        <v>0</v>
      </c>
      <c r="W67" s="94"/>
      <c r="X67" s="244">
        <v>0</v>
      </c>
      <c r="Y67" s="244">
        <v>0</v>
      </c>
      <c r="Z67" s="244">
        <v>0</v>
      </c>
      <c r="AA67" s="244">
        <v>0</v>
      </c>
      <c r="AB67" s="244">
        <v>0</v>
      </c>
      <c r="AC67" s="94"/>
      <c r="AD67" s="244">
        <v>0</v>
      </c>
      <c r="AE67" s="244">
        <v>0</v>
      </c>
      <c r="AF67" s="244">
        <v>0</v>
      </c>
      <c r="AG67" s="244">
        <v>0</v>
      </c>
      <c r="AH67" s="244">
        <v>0</v>
      </c>
      <c r="AI67" s="94"/>
      <c r="AJ67" s="244">
        <v>0</v>
      </c>
      <c r="AK67" s="244">
        <v>0</v>
      </c>
      <c r="AL67" s="244">
        <v>0</v>
      </c>
      <c r="AM67" s="244">
        <v>0</v>
      </c>
      <c r="AN67" s="244">
        <v>0</v>
      </c>
      <c r="AO67" s="94"/>
      <c r="AP67" s="244">
        <v>0</v>
      </c>
      <c r="AQ67" s="244">
        <v>0</v>
      </c>
      <c r="AR67" s="244">
        <v>0</v>
      </c>
      <c r="AS67" s="244">
        <v>0</v>
      </c>
      <c r="AT67" s="244">
        <v>0</v>
      </c>
      <c r="AU67" s="94"/>
      <c r="AV67" s="244">
        <v>0</v>
      </c>
      <c r="AW67" s="244">
        <v>0</v>
      </c>
      <c r="AX67" s="244">
        <v>0</v>
      </c>
      <c r="AY67" s="244">
        <v>0</v>
      </c>
      <c r="AZ67" s="244">
        <v>0</v>
      </c>
      <c r="BA67" s="94"/>
      <c r="BB67" s="244">
        <v>0</v>
      </c>
      <c r="BC67" s="244">
        <v>0</v>
      </c>
      <c r="BD67" s="244">
        <v>0</v>
      </c>
      <c r="BE67" s="244">
        <v>0</v>
      </c>
      <c r="BF67" s="244">
        <v>0</v>
      </c>
      <c r="BG67" s="94"/>
      <c r="BH67" s="244">
        <v>0</v>
      </c>
      <c r="BI67" s="244">
        <v>0</v>
      </c>
      <c r="BJ67" s="244">
        <v>0</v>
      </c>
      <c r="BK67" s="244">
        <v>0</v>
      </c>
    </row>
    <row r="68" spans="1:63" hidden="1" outlineLevel="1" x14ac:dyDescent="0.25">
      <c r="A68" s="4"/>
      <c r="B68" s="245" t="s">
        <v>32</v>
      </c>
      <c r="C68" s="94"/>
      <c r="E68" s="244">
        <v>0</v>
      </c>
      <c r="F68" s="244">
        <v>0</v>
      </c>
      <c r="G68" s="94"/>
      <c r="H68" s="244">
        <v>0</v>
      </c>
      <c r="I68" s="244">
        <v>0</v>
      </c>
      <c r="J68" s="244">
        <v>0</v>
      </c>
      <c r="K68" s="94"/>
      <c r="L68" s="244">
        <v>0</v>
      </c>
      <c r="M68" s="244">
        <v>0</v>
      </c>
      <c r="N68" s="244">
        <v>0</v>
      </c>
      <c r="O68" s="244">
        <v>0</v>
      </c>
      <c r="P68" s="244">
        <v>0</v>
      </c>
      <c r="Q68" s="94"/>
      <c r="R68" s="244">
        <v>0</v>
      </c>
      <c r="S68" s="244">
        <v>0</v>
      </c>
      <c r="T68" s="244">
        <v>0</v>
      </c>
      <c r="U68" s="244">
        <v>0</v>
      </c>
      <c r="V68" s="244">
        <v>0</v>
      </c>
      <c r="W68" s="94"/>
      <c r="X68" s="244">
        <v>0</v>
      </c>
      <c r="Y68" s="244">
        <v>0</v>
      </c>
      <c r="Z68" s="244">
        <v>0</v>
      </c>
      <c r="AA68" s="244">
        <v>0</v>
      </c>
      <c r="AB68" s="244">
        <v>0</v>
      </c>
      <c r="AC68" s="94"/>
      <c r="AD68" s="244">
        <v>0</v>
      </c>
      <c r="AE68" s="244">
        <v>0</v>
      </c>
      <c r="AF68" s="244">
        <v>0</v>
      </c>
      <c r="AG68" s="244">
        <v>0</v>
      </c>
      <c r="AH68" s="244">
        <v>0</v>
      </c>
      <c r="AI68" s="94"/>
      <c r="AJ68" s="244">
        <v>0</v>
      </c>
      <c r="AK68" s="244">
        <v>0</v>
      </c>
      <c r="AL68" s="244">
        <v>0</v>
      </c>
      <c r="AM68" s="244">
        <v>0</v>
      </c>
      <c r="AN68" s="244">
        <v>0</v>
      </c>
      <c r="AO68" s="94"/>
      <c r="AP68" s="244">
        <v>0</v>
      </c>
      <c r="AQ68" s="244">
        <v>0</v>
      </c>
      <c r="AR68" s="244">
        <v>0</v>
      </c>
      <c r="AS68" s="244">
        <v>0</v>
      </c>
      <c r="AT68" s="244">
        <v>0</v>
      </c>
      <c r="AU68" s="94"/>
      <c r="AV68" s="244">
        <v>0</v>
      </c>
      <c r="AW68" s="244">
        <v>0</v>
      </c>
      <c r="AX68" s="244">
        <v>0</v>
      </c>
      <c r="AY68" s="244">
        <v>0</v>
      </c>
      <c r="AZ68" s="244">
        <v>0</v>
      </c>
      <c r="BA68" s="94"/>
      <c r="BB68" s="244">
        <v>0</v>
      </c>
      <c r="BC68" s="244">
        <v>0</v>
      </c>
      <c r="BD68" s="244">
        <v>0</v>
      </c>
      <c r="BE68" s="244">
        <v>0</v>
      </c>
      <c r="BF68" s="244">
        <v>0</v>
      </c>
      <c r="BG68" s="94"/>
      <c r="BH68" s="244">
        <v>0</v>
      </c>
      <c r="BI68" s="244">
        <v>0</v>
      </c>
      <c r="BJ68" s="244">
        <v>0</v>
      </c>
      <c r="BK68" s="244">
        <v>0</v>
      </c>
    </row>
    <row r="69" spans="1:63" hidden="1" outlineLevel="1" x14ac:dyDescent="0.25">
      <c r="A69" s="4"/>
      <c r="B69" s="245" t="s">
        <v>33</v>
      </c>
      <c r="C69" s="94"/>
      <c r="E69" s="244">
        <v>-1.6000009418348801E-4</v>
      </c>
      <c r="F69" s="244">
        <v>0</v>
      </c>
      <c r="G69" s="94"/>
      <c r="H69" s="244">
        <v>-1.6000009418348782E-4</v>
      </c>
      <c r="I69" s="244">
        <v>0</v>
      </c>
      <c r="J69" s="244">
        <v>0</v>
      </c>
      <c r="K69" s="94"/>
      <c r="L69" s="244">
        <v>-1.6000009054550901E-4</v>
      </c>
      <c r="M69" s="244">
        <v>0</v>
      </c>
      <c r="N69" s="244">
        <v>0</v>
      </c>
      <c r="O69" s="244">
        <v>0</v>
      </c>
      <c r="P69" s="244">
        <v>-1.600000832695514E-4</v>
      </c>
      <c r="Q69" s="94"/>
      <c r="R69" s="244">
        <v>0</v>
      </c>
      <c r="S69" s="244">
        <v>0</v>
      </c>
      <c r="T69" s="244">
        <v>0</v>
      </c>
      <c r="U69" s="244">
        <v>0</v>
      </c>
      <c r="V69" s="244">
        <v>0</v>
      </c>
      <c r="W69" s="94"/>
      <c r="X69" s="244">
        <v>0</v>
      </c>
      <c r="Y69" s="244">
        <v>0</v>
      </c>
      <c r="Z69" s="244">
        <v>0</v>
      </c>
      <c r="AA69" s="244">
        <v>0</v>
      </c>
      <c r="AB69" s="244">
        <v>-1.600000832695514E-4</v>
      </c>
      <c r="AC69" s="94"/>
      <c r="AD69" s="244">
        <v>0</v>
      </c>
      <c r="AE69" s="244">
        <v>0</v>
      </c>
      <c r="AF69" s="244">
        <v>0</v>
      </c>
      <c r="AG69" s="244">
        <v>0</v>
      </c>
      <c r="AH69" s="244">
        <v>0</v>
      </c>
      <c r="AI69" s="94"/>
      <c r="AJ69" s="244">
        <v>0</v>
      </c>
      <c r="AK69" s="244">
        <v>0</v>
      </c>
      <c r="AL69" s="244">
        <v>0</v>
      </c>
      <c r="AM69" s="244">
        <v>0</v>
      </c>
      <c r="AN69" s="244">
        <v>0</v>
      </c>
      <c r="AO69" s="94"/>
      <c r="AP69" s="244">
        <v>0</v>
      </c>
      <c r="AQ69" s="244">
        <v>0</v>
      </c>
      <c r="AR69" s="244">
        <v>0</v>
      </c>
      <c r="AS69" s="244">
        <v>0</v>
      </c>
      <c r="AT69" s="244">
        <v>0</v>
      </c>
      <c r="AU69" s="94"/>
      <c r="AV69" s="244">
        <v>0</v>
      </c>
      <c r="AW69" s="244">
        <v>0</v>
      </c>
      <c r="AX69" s="244">
        <v>0</v>
      </c>
      <c r="AY69" s="244">
        <v>0</v>
      </c>
      <c r="AZ69" s="244">
        <v>0</v>
      </c>
      <c r="BA69" s="94"/>
      <c r="BB69" s="244">
        <v>0</v>
      </c>
      <c r="BC69" s="244">
        <v>0</v>
      </c>
      <c r="BD69" s="244">
        <v>0</v>
      </c>
      <c r="BE69" s="244">
        <v>0</v>
      </c>
      <c r="BF69" s="244">
        <v>0</v>
      </c>
      <c r="BG69" s="94"/>
      <c r="BH69" s="244">
        <v>0</v>
      </c>
      <c r="BI69" s="244">
        <v>0</v>
      </c>
      <c r="BJ69" s="244">
        <v>0</v>
      </c>
      <c r="BK69" s="244">
        <v>0</v>
      </c>
    </row>
    <row r="70" spans="1:63" collapsed="1" x14ac:dyDescent="0.25">
      <c r="A70" s="94"/>
      <c r="BI70" s="277"/>
    </row>
    <row r="71" spans="1:63" x14ac:dyDescent="0.25">
      <c r="A71" s="4"/>
      <c r="BI71" s="277"/>
    </row>
    <row r="72" spans="1:63" x14ac:dyDescent="0.25">
      <c r="A72" s="4"/>
      <c r="BI72" s="277"/>
    </row>
    <row r="73" spans="1:63" x14ac:dyDescent="0.25">
      <c r="A73" s="4"/>
      <c r="BI73" s="277"/>
    </row>
  </sheetData>
  <mergeCells count="10">
    <mergeCell ref="BH14:BK14"/>
    <mergeCell ref="BB14:BF14"/>
    <mergeCell ref="AV14:AZ14"/>
    <mergeCell ref="AP14:AT14"/>
    <mergeCell ref="AJ14:AN14"/>
    <mergeCell ref="L14:P14"/>
    <mergeCell ref="R14:V14"/>
    <mergeCell ref="X14:AB14"/>
    <mergeCell ref="AD14:AH14"/>
    <mergeCell ref="H14:J1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75"/>
  <sheetViews>
    <sheetView showGridLines="0" topLeftCell="B1" zoomScaleNormal="100" workbookViewId="0">
      <selection activeCell="I73" sqref="I73"/>
    </sheetView>
  </sheetViews>
  <sheetFormatPr defaultColWidth="9.140625" defaultRowHeight="15" outlineLevelRow="1" outlineLevelCol="1" x14ac:dyDescent="0.25"/>
  <cols>
    <col min="1" max="1" width="0" style="276" hidden="1" customWidth="1" outlineLevel="1"/>
    <col min="2" max="2" width="36.5703125" style="276" bestFit="1" customWidth="1" collapsed="1"/>
    <col min="3" max="3" width="7.7109375" style="276" bestFit="1" customWidth="1"/>
    <col min="4" max="4" width="4.28515625" style="4" customWidth="1"/>
    <col min="5" max="6" width="9.140625" style="276" customWidth="1"/>
    <col min="7" max="7" width="2.5703125" style="276" customWidth="1"/>
    <col min="8" max="10" width="9.140625" style="276" customWidth="1"/>
    <col min="11" max="11" width="2.5703125" style="276" customWidth="1"/>
    <col min="12" max="12" width="9.140625" style="276" bestFit="1" customWidth="1"/>
    <col min="13" max="14" width="10.5703125" style="276" customWidth="1"/>
    <col min="15" max="16" width="9.5703125" style="276" bestFit="1" customWidth="1"/>
    <col min="17" max="17" width="2.5703125" style="276" customWidth="1"/>
    <col min="18" max="19" width="9.7109375" style="276" customWidth="1"/>
    <col min="20" max="20" width="9" style="276" bestFit="1" customWidth="1"/>
    <col min="21" max="21" width="9.5703125" style="276" customWidth="1"/>
    <col min="22" max="22" width="8.85546875" style="276" customWidth="1"/>
    <col min="23" max="23" width="2.5703125" style="276" customWidth="1"/>
    <col min="24" max="24" width="8.7109375" style="276" bestFit="1" customWidth="1"/>
    <col min="25" max="26" width="9" style="276" bestFit="1" customWidth="1"/>
    <col min="27" max="27" width="9.5703125" style="276" bestFit="1" customWidth="1"/>
    <col min="28" max="28" width="8.85546875" style="276" bestFit="1" customWidth="1"/>
    <col min="29" max="29" width="2.5703125" style="276" customWidth="1"/>
    <col min="30" max="31" width="8.7109375" style="276" bestFit="1" customWidth="1"/>
    <col min="32" max="33" width="9" style="276" bestFit="1" customWidth="1"/>
    <col min="34" max="34" width="9.140625" style="276" bestFit="1" customWidth="1"/>
    <col min="35" max="35" width="3.28515625" style="276" customWidth="1"/>
    <col min="36" max="40" width="8.7109375" style="276" bestFit="1" customWidth="1"/>
    <col min="41" max="41" width="3.28515625" style="276" customWidth="1"/>
    <col min="42" max="46" width="8.7109375" style="276" bestFit="1" customWidth="1"/>
    <col min="47" max="47" width="3.5703125" style="276" customWidth="1"/>
    <col min="48" max="48" width="8.7109375" style="276" customWidth="1"/>
    <col min="49" max="52" width="8.7109375" style="276" bestFit="1" customWidth="1"/>
    <col min="53" max="53" width="3.7109375" style="276" customWidth="1"/>
    <col min="54" max="58" width="8.7109375" style="276" bestFit="1" customWidth="1"/>
    <col min="59" max="16384" width="9.140625" style="276"/>
  </cols>
  <sheetData>
    <row r="1" spans="2:58" ht="17.25" x14ac:dyDescent="0.4">
      <c r="B1" s="266" t="s">
        <v>132</v>
      </c>
      <c r="C1" s="527">
        <v>253.4</v>
      </c>
      <c r="D1" s="6"/>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80"/>
      <c r="BC1" s="242"/>
      <c r="BD1" s="242"/>
      <c r="BE1" s="242"/>
      <c r="BF1" s="242"/>
    </row>
    <row r="2" spans="2:58" x14ac:dyDescent="0.25">
      <c r="B2" s="439" t="s">
        <v>35</v>
      </c>
      <c r="C2" s="440">
        <v>140</v>
      </c>
      <c r="D2" s="6"/>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42"/>
      <c r="BC2" s="242"/>
      <c r="BD2" s="242"/>
      <c r="BE2" s="242"/>
      <c r="BF2" s="242"/>
    </row>
    <row r="3" spans="2:58" x14ac:dyDescent="0.25">
      <c r="B3" s="441" t="s">
        <v>36</v>
      </c>
      <c r="C3" s="442">
        <v>0</v>
      </c>
      <c r="D3" s="6"/>
      <c r="E3"/>
      <c r="F3"/>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42"/>
      <c r="BC3" s="242"/>
      <c r="BD3" s="242"/>
      <c r="BE3" s="242"/>
      <c r="BF3" s="242"/>
    </row>
    <row r="4" spans="2:58" x14ac:dyDescent="0.25">
      <c r="B4" s="441" t="s">
        <v>37</v>
      </c>
      <c r="C4" s="442">
        <v>113.4</v>
      </c>
      <c r="D4" s="6"/>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42"/>
      <c r="BC4" s="242"/>
      <c r="BD4" s="242"/>
      <c r="BE4" s="242"/>
      <c r="BF4" s="242"/>
    </row>
    <row r="5" spans="2:58" x14ac:dyDescent="0.25">
      <c r="B5" s="441"/>
      <c r="C5" s="442"/>
      <c r="D5" s="6"/>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42"/>
      <c r="BC5" s="242"/>
      <c r="BD5" s="242"/>
      <c r="BE5" s="242"/>
      <c r="BF5" s="242"/>
    </row>
    <row r="6" spans="2:58" x14ac:dyDescent="0.25">
      <c r="B6" s="443" t="s">
        <v>147</v>
      </c>
      <c r="C6" s="442">
        <v>13</v>
      </c>
      <c r="D6" s="703"/>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42"/>
      <c r="BC6" s="242"/>
      <c r="BD6" s="242"/>
      <c r="BE6" s="242"/>
      <c r="BF6" s="242"/>
    </row>
    <row r="7" spans="2:58" x14ac:dyDescent="0.25">
      <c r="B7" s="443" t="s">
        <v>162</v>
      </c>
      <c r="C7" s="442">
        <v>56</v>
      </c>
      <c r="D7" s="6"/>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42"/>
      <c r="BC7" s="242"/>
      <c r="BD7" s="242"/>
      <c r="BE7" s="242"/>
      <c r="BF7" s="242"/>
    </row>
    <row r="8" spans="2:58" x14ac:dyDescent="0.25">
      <c r="B8" s="76" t="s">
        <v>167</v>
      </c>
      <c r="C8" s="442">
        <v>4.5</v>
      </c>
      <c r="D8" s="6"/>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42"/>
      <c r="BC8" s="242"/>
      <c r="BD8" s="242"/>
      <c r="BE8" s="242"/>
      <c r="BF8" s="242"/>
    </row>
    <row r="9" spans="2:58" x14ac:dyDescent="0.25">
      <c r="B9" s="528" t="s">
        <v>228</v>
      </c>
      <c r="C9" s="444">
        <v>137.80000000000001</v>
      </c>
      <c r="D9" s="6"/>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42"/>
      <c r="BC9" s="242"/>
      <c r="BD9" s="242"/>
      <c r="BE9" s="242"/>
      <c r="BF9" s="242"/>
    </row>
    <row r="10" spans="2:58" x14ac:dyDescent="0.25">
      <c r="B10" s="354"/>
      <c r="C10" s="315"/>
      <c r="D10" s="35"/>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294"/>
      <c r="AX10" s="294"/>
      <c r="AY10" s="294"/>
      <c r="AZ10" s="294"/>
      <c r="BA10" s="294"/>
      <c r="BB10" s="242"/>
      <c r="BC10" s="242"/>
      <c r="BD10" s="242"/>
      <c r="BE10" s="242"/>
      <c r="BF10" s="242"/>
    </row>
    <row r="11" spans="2:58" x14ac:dyDescent="0.25">
      <c r="B11" s="354"/>
      <c r="C11" s="315"/>
      <c r="D11" s="6"/>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42"/>
      <c r="BC11" s="242"/>
      <c r="BD11" s="242"/>
      <c r="BE11" s="242"/>
      <c r="BF11" s="242"/>
    </row>
    <row r="12" spans="2:58" x14ac:dyDescent="0.25">
      <c r="B12" s="270"/>
      <c r="C12" s="271"/>
      <c r="D12" s="12"/>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c r="AU12" s="271"/>
      <c r="AV12" s="271"/>
      <c r="AW12" s="271"/>
      <c r="AX12" s="271"/>
      <c r="AY12" s="271"/>
      <c r="AZ12" s="271"/>
      <c r="BA12" s="271"/>
      <c r="BB12" s="282"/>
      <c r="BC12" s="282"/>
      <c r="BD12" s="282"/>
      <c r="BE12" s="282"/>
      <c r="BF12" s="282"/>
    </row>
    <row r="13" spans="2:58" x14ac:dyDescent="0.25">
      <c r="B13" s="270"/>
      <c r="C13" s="271"/>
      <c r="D13" s="210"/>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c r="AU13" s="271"/>
      <c r="AV13" s="271"/>
      <c r="AW13" s="271"/>
      <c r="AX13" s="271"/>
      <c r="AY13" s="271"/>
      <c r="AZ13" s="271"/>
      <c r="BA13" s="271"/>
      <c r="BB13" s="282"/>
      <c r="BC13" s="282"/>
      <c r="BD13" s="282"/>
      <c r="BE13" s="282"/>
      <c r="BF13" s="282"/>
    </row>
    <row r="14" spans="2:58" ht="15.75" thickBot="1" x14ac:dyDescent="0.3">
      <c r="B14" s="270" t="s">
        <v>158</v>
      </c>
      <c r="C14" s="272"/>
      <c r="D14" s="12"/>
      <c r="E14" s="272"/>
      <c r="F14" s="272"/>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82"/>
      <c r="BC14" s="282"/>
      <c r="BD14" s="282"/>
      <c r="BE14" s="282"/>
      <c r="BF14" s="282"/>
    </row>
    <row r="15" spans="2:58" ht="15.75" thickBot="1" x14ac:dyDescent="0.3">
      <c r="B15" s="42"/>
      <c r="C15" s="242"/>
      <c r="D15" s="6"/>
      <c r="E15" s="704" t="s">
        <v>274</v>
      </c>
      <c r="F15" s="737" t="s">
        <v>275</v>
      </c>
      <c r="G15" s="242"/>
      <c r="H15" s="937">
        <v>2026</v>
      </c>
      <c r="I15" s="938"/>
      <c r="J15" s="939"/>
      <c r="K15" s="242"/>
      <c r="L15" s="934">
        <v>2025</v>
      </c>
      <c r="M15" s="935"/>
      <c r="N15" s="935"/>
      <c r="O15" s="935"/>
      <c r="P15" s="936"/>
      <c r="Q15" s="242"/>
      <c r="R15" s="934">
        <v>2024</v>
      </c>
      <c r="S15" s="935"/>
      <c r="T15" s="935"/>
      <c r="U15" s="935"/>
      <c r="V15" s="936"/>
      <c r="W15" s="484"/>
      <c r="X15" s="934">
        <v>2023</v>
      </c>
      <c r="Y15" s="935"/>
      <c r="Z15" s="935"/>
      <c r="AA15" s="935"/>
      <c r="AB15" s="936"/>
      <c r="AC15" s="484"/>
      <c r="AD15" s="934">
        <v>2022</v>
      </c>
      <c r="AE15" s="935"/>
      <c r="AF15" s="935"/>
      <c r="AG15" s="935"/>
      <c r="AH15" s="936"/>
      <c r="AI15" s="242"/>
      <c r="AJ15" s="958">
        <v>2021</v>
      </c>
      <c r="AK15" s="959"/>
      <c r="AL15" s="959"/>
      <c r="AM15" s="959"/>
      <c r="AN15" s="960"/>
      <c r="AO15" s="242"/>
      <c r="AP15" s="955">
        <v>2020</v>
      </c>
      <c r="AQ15" s="956"/>
      <c r="AR15" s="956"/>
      <c r="AS15" s="956"/>
      <c r="AT15" s="957"/>
      <c r="AU15" s="242"/>
      <c r="AV15" s="952">
        <v>2019</v>
      </c>
      <c r="AW15" s="953"/>
      <c r="AX15" s="953"/>
      <c r="AY15" s="953"/>
      <c r="AZ15" s="954"/>
      <c r="BA15" s="242"/>
      <c r="BB15" s="952">
        <v>2018</v>
      </c>
      <c r="BC15" s="953"/>
      <c r="BD15" s="953"/>
      <c r="BE15" s="953"/>
      <c r="BF15" s="954"/>
    </row>
    <row r="16" spans="2:58" x14ac:dyDescent="0.25">
      <c r="B16" s="273"/>
      <c r="C16" s="242"/>
      <c r="D16" s="6"/>
      <c r="E16" s="760" t="s">
        <v>276</v>
      </c>
      <c r="F16" s="761" t="s">
        <v>276</v>
      </c>
      <c r="G16" s="242"/>
      <c r="H16" s="450" t="s">
        <v>277</v>
      </c>
      <c r="I16" s="471" t="s">
        <v>278</v>
      </c>
      <c r="J16" s="907" t="s">
        <v>279</v>
      </c>
      <c r="K16" s="242"/>
      <c r="L16" s="450" t="s">
        <v>277</v>
      </c>
      <c r="M16" s="96" t="s">
        <v>278</v>
      </c>
      <c r="N16" s="10" t="s">
        <v>279</v>
      </c>
      <c r="O16" s="10" t="s">
        <v>280</v>
      </c>
      <c r="P16" s="13" t="s">
        <v>254</v>
      </c>
      <c r="Q16" s="242"/>
      <c r="R16" s="450" t="s">
        <v>277</v>
      </c>
      <c r="S16" s="96" t="s">
        <v>278</v>
      </c>
      <c r="T16" s="10" t="s">
        <v>279</v>
      </c>
      <c r="U16" s="10" t="s">
        <v>280</v>
      </c>
      <c r="V16" s="13" t="s">
        <v>255</v>
      </c>
      <c r="W16" s="425"/>
      <c r="X16" s="450" t="s">
        <v>277</v>
      </c>
      <c r="Y16" s="96" t="s">
        <v>278</v>
      </c>
      <c r="Z16" s="10" t="s">
        <v>279</v>
      </c>
      <c r="AA16" s="10" t="s">
        <v>280</v>
      </c>
      <c r="AB16" s="13" t="s">
        <v>256</v>
      </c>
      <c r="AC16" s="425"/>
      <c r="AD16" s="450" t="s">
        <v>277</v>
      </c>
      <c r="AE16" s="96" t="s">
        <v>278</v>
      </c>
      <c r="AF16" s="10" t="s">
        <v>279</v>
      </c>
      <c r="AG16" s="10" t="s">
        <v>280</v>
      </c>
      <c r="AH16" s="13" t="s">
        <v>257</v>
      </c>
      <c r="AI16" s="242"/>
      <c r="AJ16" s="287" t="s">
        <v>277</v>
      </c>
      <c r="AK16" s="10" t="s">
        <v>278</v>
      </c>
      <c r="AL16" s="10" t="s">
        <v>279</v>
      </c>
      <c r="AM16" s="10" t="s">
        <v>280</v>
      </c>
      <c r="AN16" s="13" t="s">
        <v>258</v>
      </c>
      <c r="AO16" s="242"/>
      <c r="AP16" s="287" t="s">
        <v>277</v>
      </c>
      <c r="AQ16" s="10" t="s">
        <v>278</v>
      </c>
      <c r="AR16" s="10" t="s">
        <v>279</v>
      </c>
      <c r="AS16" s="10" t="s">
        <v>280</v>
      </c>
      <c r="AT16" s="13" t="s">
        <v>259</v>
      </c>
      <c r="AU16" s="242"/>
      <c r="AV16" s="287" t="s">
        <v>277</v>
      </c>
      <c r="AW16" s="10" t="s">
        <v>278</v>
      </c>
      <c r="AX16" s="10" t="s">
        <v>279</v>
      </c>
      <c r="AY16" s="10" t="s">
        <v>280</v>
      </c>
      <c r="AZ16" s="13" t="s">
        <v>260</v>
      </c>
      <c r="BA16" s="242"/>
      <c r="BB16" s="287" t="s">
        <v>277</v>
      </c>
      <c r="BC16" s="10" t="s">
        <v>278</v>
      </c>
      <c r="BD16" s="10" t="s">
        <v>279</v>
      </c>
      <c r="BE16" s="10" t="s">
        <v>280</v>
      </c>
      <c r="BF16" s="13" t="s">
        <v>261</v>
      </c>
    </row>
    <row r="17" spans="1:70" s="4" customFormat="1" x14ac:dyDescent="0.25">
      <c r="B17" s="42"/>
      <c r="C17" s="22"/>
      <c r="D17" s="6"/>
      <c r="E17" s="762"/>
      <c r="F17" s="763"/>
      <c r="G17" s="22"/>
      <c r="H17" s="24"/>
      <c r="I17" s="366"/>
      <c r="J17" s="683"/>
      <c r="K17" s="22"/>
      <c r="L17" s="24"/>
      <c r="M17" s="366"/>
      <c r="N17" s="366"/>
      <c r="O17" s="366"/>
      <c r="P17" s="23"/>
      <c r="Q17" s="22"/>
      <c r="R17" s="24"/>
      <c r="S17" s="366"/>
      <c r="T17" s="366"/>
      <c r="U17" s="366"/>
      <c r="V17" s="23"/>
      <c r="W17" s="495"/>
      <c r="X17" s="24"/>
      <c r="Y17" s="366"/>
      <c r="Z17" s="366"/>
      <c r="AA17" s="366"/>
      <c r="AB17" s="23"/>
      <c r="AC17" s="495"/>
      <c r="AD17" s="24"/>
      <c r="AE17" s="366"/>
      <c r="AF17" s="366"/>
      <c r="AG17" s="366"/>
      <c r="AH17" s="23"/>
      <c r="AI17" s="22"/>
      <c r="AJ17" s="24"/>
      <c r="AK17" s="366"/>
      <c r="AL17" s="366"/>
      <c r="AM17" s="366"/>
      <c r="AN17" s="23"/>
      <c r="AO17" s="22"/>
      <c r="AP17" s="24"/>
      <c r="AQ17" s="366"/>
      <c r="AR17" s="366"/>
      <c r="AS17" s="366"/>
      <c r="AT17" s="23"/>
      <c r="AU17" s="22"/>
      <c r="AV17" s="24"/>
      <c r="AW17" s="22"/>
      <c r="AX17" s="22"/>
      <c r="AY17" s="22"/>
      <c r="AZ17" s="23"/>
      <c r="BA17" s="22"/>
      <c r="BB17" s="24"/>
      <c r="BC17" s="22"/>
      <c r="BD17" s="22"/>
      <c r="BE17" s="22"/>
      <c r="BF17" s="23"/>
      <c r="BG17" s="22"/>
      <c r="BH17" s="24"/>
      <c r="BI17" s="22"/>
      <c r="BJ17" s="22"/>
      <c r="BK17" s="22"/>
      <c r="BL17" s="22"/>
      <c r="BM17" s="22"/>
      <c r="BN17" s="23"/>
      <c r="BO17" s="22"/>
      <c r="BP17" s="82"/>
      <c r="BQ17" s="36"/>
      <c r="BR17" s="37"/>
    </row>
    <row r="18" spans="1:70" x14ac:dyDescent="0.25">
      <c r="A18" s="276" t="s">
        <v>3</v>
      </c>
      <c r="B18" s="274" t="s">
        <v>3</v>
      </c>
      <c r="C18" s="242"/>
      <c r="D18" s="35"/>
      <c r="E18" s="750">
        <f>SUM(H18:J18,O18)</f>
        <v>258565.49900000001</v>
      </c>
      <c r="F18" s="728">
        <f>SUM(L18:N18,U18)</f>
        <v>320709.30700000003</v>
      </c>
      <c r="G18" s="242"/>
      <c r="H18" s="485">
        <v>64640.516000000003</v>
      </c>
      <c r="I18" s="518">
        <v>65662.472999999998</v>
      </c>
      <c r="J18" s="687">
        <v>64627.633000000002</v>
      </c>
      <c r="K18" s="242"/>
      <c r="L18" s="485">
        <v>76256.78</v>
      </c>
      <c r="M18" s="378">
        <v>83305.225999999995</v>
      </c>
      <c r="N18" s="378">
        <v>79824.301000000007</v>
      </c>
      <c r="O18" s="378">
        <v>63634.877</v>
      </c>
      <c r="P18" s="40">
        <v>303021.18400000001</v>
      </c>
      <c r="Q18" s="242"/>
      <c r="R18" s="485">
        <v>53404</v>
      </c>
      <c r="S18" s="378">
        <v>52213</v>
      </c>
      <c r="T18" s="378">
        <v>52129</v>
      </c>
      <c r="U18" s="378">
        <v>81323</v>
      </c>
      <c r="V18" s="378">
        <v>239069</v>
      </c>
      <c r="W18" s="426"/>
      <c r="X18" s="485">
        <v>61512</v>
      </c>
      <c r="Y18" s="378">
        <v>60885</v>
      </c>
      <c r="Z18" s="367">
        <v>59216</v>
      </c>
      <c r="AA18" s="367">
        <v>56417.092000000004</v>
      </c>
      <c r="AB18" s="40">
        <v>238030.092</v>
      </c>
      <c r="AC18" s="426"/>
      <c r="AD18" s="83">
        <v>63828</v>
      </c>
      <c r="AE18" s="378">
        <v>66144</v>
      </c>
      <c r="AF18" s="378">
        <v>69618</v>
      </c>
      <c r="AG18" s="378">
        <v>61748</v>
      </c>
      <c r="AH18" s="40">
        <v>261338</v>
      </c>
      <c r="AI18" s="242"/>
      <c r="AJ18" s="83">
        <v>37820</v>
      </c>
      <c r="AK18" s="378">
        <v>40640</v>
      </c>
      <c r="AL18" s="378">
        <v>44122</v>
      </c>
      <c r="AM18" s="378">
        <v>57635</v>
      </c>
      <c r="AN18" s="40">
        <v>180217</v>
      </c>
      <c r="AO18" s="242"/>
      <c r="AP18" s="83">
        <v>28383</v>
      </c>
      <c r="AQ18" s="378">
        <v>24429</v>
      </c>
      <c r="AR18" s="378">
        <v>36526</v>
      </c>
      <c r="AS18" s="378">
        <v>40708</v>
      </c>
      <c r="AT18" s="40">
        <v>130046</v>
      </c>
      <c r="AU18" s="242"/>
      <c r="AV18" s="83">
        <v>30682</v>
      </c>
      <c r="AW18" s="39">
        <v>31648</v>
      </c>
      <c r="AX18" s="39">
        <v>31304</v>
      </c>
      <c r="AY18" s="39">
        <v>27790</v>
      </c>
      <c r="AZ18" s="40">
        <v>121424</v>
      </c>
      <c r="BA18" s="242"/>
      <c r="BB18" s="83">
        <v>15457</v>
      </c>
      <c r="BC18" s="39">
        <v>33194</v>
      </c>
      <c r="BD18" s="39">
        <v>33337</v>
      </c>
      <c r="BE18" s="39">
        <v>31444</v>
      </c>
      <c r="BF18" s="40">
        <v>113432</v>
      </c>
    </row>
    <row r="19" spans="1:70" ht="17.25" x14ac:dyDescent="0.4">
      <c r="A19" s="276" t="s">
        <v>186</v>
      </c>
      <c r="B19" s="274" t="s">
        <v>4</v>
      </c>
      <c r="C19" s="242"/>
      <c r="D19" s="35"/>
      <c r="E19" s="751">
        <f>SUM(H19:J19,O19)</f>
        <v>209622.66999999998</v>
      </c>
      <c r="F19" s="727">
        <f>SUM(L19:N19,U19)</f>
        <v>239791.84899999999</v>
      </c>
      <c r="G19" s="242"/>
      <c r="H19" s="486">
        <v>51499.803999999996</v>
      </c>
      <c r="I19" s="900">
        <v>53665.548999999999</v>
      </c>
      <c r="J19" s="688">
        <v>53342.565999999999</v>
      </c>
      <c r="K19" s="242"/>
      <c r="L19" s="486">
        <v>57220.749000000003</v>
      </c>
      <c r="M19" s="382">
        <v>60589.930999999997</v>
      </c>
      <c r="N19" s="382">
        <v>59646.169000000002</v>
      </c>
      <c r="O19" s="382">
        <v>51114.750999999997</v>
      </c>
      <c r="P19" s="292">
        <v>228571.6</v>
      </c>
      <c r="Q19" s="242"/>
      <c r="R19" s="486">
        <v>37231</v>
      </c>
      <c r="S19" s="382">
        <v>37184</v>
      </c>
      <c r="T19" s="382">
        <v>36051</v>
      </c>
      <c r="U19" s="382">
        <v>62335</v>
      </c>
      <c r="V19" s="382">
        <v>172801</v>
      </c>
      <c r="W19" s="426"/>
      <c r="X19" s="486">
        <v>44770</v>
      </c>
      <c r="Y19" s="382">
        <v>41357</v>
      </c>
      <c r="Z19" s="368">
        <v>40753</v>
      </c>
      <c r="AA19" s="368">
        <v>37533.904999999999</v>
      </c>
      <c r="AB19" s="292">
        <v>164413.905</v>
      </c>
      <c r="AC19" s="426"/>
      <c r="AD19" s="290">
        <v>49689</v>
      </c>
      <c r="AE19" s="382">
        <v>52321</v>
      </c>
      <c r="AF19" s="382">
        <v>54334</v>
      </c>
      <c r="AG19" s="382">
        <v>46965</v>
      </c>
      <c r="AH19" s="292">
        <v>203309</v>
      </c>
      <c r="AI19" s="242"/>
      <c r="AJ19" s="290">
        <v>27736</v>
      </c>
      <c r="AK19" s="382">
        <v>31382</v>
      </c>
      <c r="AL19" s="382">
        <v>32486</v>
      </c>
      <c r="AM19" s="382">
        <v>44854</v>
      </c>
      <c r="AN19" s="292">
        <v>136458</v>
      </c>
      <c r="AO19" s="242"/>
      <c r="AP19" s="290">
        <v>19718</v>
      </c>
      <c r="AQ19" s="382">
        <v>17113</v>
      </c>
      <c r="AR19" s="382">
        <v>25342</v>
      </c>
      <c r="AS19" s="382">
        <v>28438</v>
      </c>
      <c r="AT19" s="292">
        <v>90611</v>
      </c>
      <c r="AU19" s="242"/>
      <c r="AV19" s="290">
        <v>22194</v>
      </c>
      <c r="AW19" s="291">
        <v>22293</v>
      </c>
      <c r="AX19" s="291">
        <v>22375</v>
      </c>
      <c r="AY19" s="291">
        <v>20144</v>
      </c>
      <c r="AZ19" s="292">
        <v>87006</v>
      </c>
      <c r="BA19" s="242"/>
      <c r="BB19" s="290">
        <v>11943</v>
      </c>
      <c r="BC19" s="291">
        <v>24177</v>
      </c>
      <c r="BD19" s="291">
        <v>23890</v>
      </c>
      <c r="BE19" s="291">
        <v>22590</v>
      </c>
      <c r="BF19" s="292">
        <v>82600</v>
      </c>
    </row>
    <row r="20" spans="1:70" x14ac:dyDescent="0.25">
      <c r="A20" s="276" t="s">
        <v>5</v>
      </c>
      <c r="B20" s="274" t="s">
        <v>5</v>
      </c>
      <c r="C20" s="242"/>
      <c r="D20" s="26"/>
      <c r="E20" s="750">
        <f>E18-E19</f>
        <v>48942.829000000027</v>
      </c>
      <c r="F20" s="728">
        <f>F18-F19</f>
        <v>80917.458000000042</v>
      </c>
      <c r="G20" s="242"/>
      <c r="H20" s="485">
        <v>13140.712000000007</v>
      </c>
      <c r="I20" s="518">
        <v>11996.923999999999</v>
      </c>
      <c r="J20" s="687">
        <v>11285.066999999999</v>
      </c>
      <c r="K20" s="242"/>
      <c r="L20" s="485">
        <v>19036.030999999995</v>
      </c>
      <c r="M20" s="518">
        <v>22715.294999999998</v>
      </c>
      <c r="N20" s="518">
        <v>20178.132000000005</v>
      </c>
      <c r="O20" s="518">
        <v>12520.126000000004</v>
      </c>
      <c r="P20" s="529">
        <v>74449.584000000003</v>
      </c>
      <c r="Q20" s="242"/>
      <c r="R20" s="485">
        <v>16173</v>
      </c>
      <c r="S20" s="518">
        <v>15029</v>
      </c>
      <c r="T20" s="518">
        <v>16078</v>
      </c>
      <c r="U20" s="518">
        <v>18988</v>
      </c>
      <c r="V20" s="518">
        <v>66268</v>
      </c>
      <c r="W20" s="426"/>
      <c r="X20" s="485">
        <v>16742</v>
      </c>
      <c r="Y20" s="378">
        <v>19528</v>
      </c>
      <c r="Z20" s="367">
        <v>18463</v>
      </c>
      <c r="AA20" s="367">
        <v>18883.187000000005</v>
      </c>
      <c r="AB20" s="40">
        <v>73616.187000000005</v>
      </c>
      <c r="AC20" s="426"/>
      <c r="AD20" s="83">
        <v>14139</v>
      </c>
      <c r="AE20" s="378">
        <v>13823</v>
      </c>
      <c r="AF20" s="378">
        <v>15284</v>
      </c>
      <c r="AG20" s="378">
        <v>14783</v>
      </c>
      <c r="AH20" s="40">
        <v>58029</v>
      </c>
      <c r="AI20" s="242"/>
      <c r="AJ20" s="83">
        <v>10084</v>
      </c>
      <c r="AK20" s="378">
        <v>9258</v>
      </c>
      <c r="AL20" s="378">
        <v>11636</v>
      </c>
      <c r="AM20" s="378">
        <v>12781</v>
      </c>
      <c r="AN20" s="40">
        <v>43759</v>
      </c>
      <c r="AO20" s="242"/>
      <c r="AP20" s="83">
        <v>8665</v>
      </c>
      <c r="AQ20" s="378">
        <v>7316</v>
      </c>
      <c r="AR20" s="378">
        <v>11184</v>
      </c>
      <c r="AS20" s="378">
        <v>12270</v>
      </c>
      <c r="AT20" s="40">
        <v>39435</v>
      </c>
      <c r="AU20" s="242"/>
      <c r="AV20" s="83">
        <v>8488</v>
      </c>
      <c r="AW20" s="39">
        <v>9355</v>
      </c>
      <c r="AX20" s="39">
        <v>8929</v>
      </c>
      <c r="AY20" s="39">
        <v>7646</v>
      </c>
      <c r="AZ20" s="40">
        <v>34418</v>
      </c>
      <c r="BA20" s="242"/>
      <c r="BB20" s="83">
        <v>3514</v>
      </c>
      <c r="BC20" s="39">
        <v>9017</v>
      </c>
      <c r="BD20" s="39">
        <v>9447</v>
      </c>
      <c r="BE20" s="39">
        <v>8854</v>
      </c>
      <c r="BF20" s="40">
        <v>30832</v>
      </c>
    </row>
    <row r="21" spans="1:70" ht="15" hidden="1" customHeight="1" outlineLevel="1" x14ac:dyDescent="0.25">
      <c r="A21" s="276" t="s">
        <v>187</v>
      </c>
      <c r="B21" s="268" t="s">
        <v>6</v>
      </c>
      <c r="C21" s="242"/>
      <c r="D21" s="26"/>
      <c r="E21" s="754">
        <f>SUM(H21:J21,O21)</f>
        <v>34861.993999999999</v>
      </c>
      <c r="F21" s="729">
        <f>SUM(L21:N21,U21)</f>
        <v>44944.822</v>
      </c>
      <c r="G21" s="242"/>
      <c r="H21" s="487">
        <v>8432.527</v>
      </c>
      <c r="I21" s="519">
        <v>7293.049</v>
      </c>
      <c r="J21" s="689">
        <v>7472.0320000000002</v>
      </c>
      <c r="K21" s="242"/>
      <c r="L21" s="487">
        <v>10401.201999999999</v>
      </c>
      <c r="M21" s="379">
        <v>11797.001</v>
      </c>
      <c r="N21" s="379">
        <v>11363.618999999999</v>
      </c>
      <c r="O21" s="379">
        <v>11664.386</v>
      </c>
      <c r="P21" s="85">
        <v>45226.207999999999</v>
      </c>
      <c r="Q21" s="242"/>
      <c r="R21" s="487">
        <v>6950</v>
      </c>
      <c r="S21" s="379">
        <v>7280</v>
      </c>
      <c r="T21" s="379">
        <v>7481</v>
      </c>
      <c r="U21" s="379">
        <v>11383</v>
      </c>
      <c r="V21" s="379">
        <v>33094</v>
      </c>
      <c r="W21" s="426"/>
      <c r="X21" s="487">
        <v>7211</v>
      </c>
      <c r="Y21" s="379">
        <v>7710</v>
      </c>
      <c r="Z21" s="369">
        <v>7117</v>
      </c>
      <c r="AA21" s="369">
        <v>6628.4150000000009</v>
      </c>
      <c r="AB21" s="85">
        <v>28666.415000000001</v>
      </c>
      <c r="AC21" s="426"/>
      <c r="AD21" s="84">
        <v>5719</v>
      </c>
      <c r="AE21" s="379">
        <v>5286.1035400000001</v>
      </c>
      <c r="AF21" s="379">
        <v>6126.8964599999999</v>
      </c>
      <c r="AG21" s="501">
        <v>5899</v>
      </c>
      <c r="AH21" s="510">
        <v>23031</v>
      </c>
      <c r="AI21" s="242"/>
      <c r="AJ21" s="84">
        <v>3736</v>
      </c>
      <c r="AK21" s="379">
        <v>3470</v>
      </c>
      <c r="AL21" s="379">
        <v>4016</v>
      </c>
      <c r="AM21" s="379">
        <v>5846</v>
      </c>
      <c r="AN21" s="85">
        <v>17068</v>
      </c>
      <c r="AO21" s="242"/>
      <c r="AP21" s="84">
        <v>2907</v>
      </c>
      <c r="AQ21" s="379">
        <v>2223</v>
      </c>
      <c r="AR21" s="379">
        <v>4134</v>
      </c>
      <c r="AS21" s="379">
        <v>5159</v>
      </c>
      <c r="AT21" s="85">
        <v>14423</v>
      </c>
      <c r="AU21" s="242"/>
      <c r="AV21" s="84">
        <v>2736</v>
      </c>
      <c r="AW21" s="38">
        <v>2745</v>
      </c>
      <c r="AX21" s="38">
        <v>2542</v>
      </c>
      <c r="AY21" s="38">
        <v>3120</v>
      </c>
      <c r="AZ21" s="85">
        <v>11143</v>
      </c>
      <c r="BA21" s="242"/>
      <c r="BB21" s="84">
        <v>2695</v>
      </c>
      <c r="BC21" s="38">
        <v>3055</v>
      </c>
      <c r="BD21" s="38">
        <v>3099</v>
      </c>
      <c r="BE21" s="38">
        <v>3466</v>
      </c>
      <c r="BF21" s="85">
        <v>12315</v>
      </c>
    </row>
    <row r="22" spans="1:70" ht="15" hidden="1" customHeight="1" outlineLevel="1" x14ac:dyDescent="0.25">
      <c r="A22" s="276" t="s">
        <v>188</v>
      </c>
      <c r="B22" s="268" t="s">
        <v>7</v>
      </c>
      <c r="C22" s="242"/>
      <c r="D22" s="6"/>
      <c r="E22" s="754">
        <f>SUM(H22:J22,O22)</f>
        <v>750</v>
      </c>
      <c r="F22" s="729">
        <f>SUM(L22:N22,U22)</f>
        <v>750.5</v>
      </c>
      <c r="G22" s="242"/>
      <c r="H22" s="487">
        <v>187.5</v>
      </c>
      <c r="I22" s="519">
        <v>187.5</v>
      </c>
      <c r="J22" s="689">
        <v>187.5</v>
      </c>
      <c r="K22" s="242"/>
      <c r="L22" s="487">
        <v>187.5</v>
      </c>
      <c r="M22" s="379">
        <v>187.5</v>
      </c>
      <c r="N22" s="379">
        <v>187.5</v>
      </c>
      <c r="O22" s="379">
        <v>187.5</v>
      </c>
      <c r="P22" s="85">
        <v>750</v>
      </c>
      <c r="Q22" s="242"/>
      <c r="R22" s="487">
        <v>188</v>
      </c>
      <c r="S22" s="379">
        <v>187</v>
      </c>
      <c r="T22" s="379">
        <v>188</v>
      </c>
      <c r="U22" s="379">
        <v>188</v>
      </c>
      <c r="V22" s="379">
        <v>751</v>
      </c>
      <c r="W22" s="426"/>
      <c r="X22" s="487">
        <v>188</v>
      </c>
      <c r="Y22" s="379">
        <v>187</v>
      </c>
      <c r="Z22" s="369">
        <v>188</v>
      </c>
      <c r="AA22" s="369">
        <v>187</v>
      </c>
      <c r="AB22" s="85">
        <v>750</v>
      </c>
      <c r="AC22" s="426"/>
      <c r="AD22" s="84">
        <v>188</v>
      </c>
      <c r="AE22" s="379">
        <v>187</v>
      </c>
      <c r="AF22" s="379">
        <v>188</v>
      </c>
      <c r="AG22" s="501">
        <v>187</v>
      </c>
      <c r="AH22" s="510">
        <v>750</v>
      </c>
      <c r="AI22" s="242"/>
      <c r="AJ22" s="84">
        <v>188</v>
      </c>
      <c r="AK22" s="379">
        <v>187</v>
      </c>
      <c r="AL22" s="379">
        <v>188</v>
      </c>
      <c r="AM22" s="379">
        <v>187</v>
      </c>
      <c r="AN22" s="85">
        <v>750</v>
      </c>
      <c r="AO22" s="242"/>
      <c r="AP22" s="84">
        <v>188</v>
      </c>
      <c r="AQ22" s="379">
        <v>187</v>
      </c>
      <c r="AR22" s="379">
        <v>188</v>
      </c>
      <c r="AS22" s="379">
        <v>187</v>
      </c>
      <c r="AT22" s="85">
        <v>750</v>
      </c>
      <c r="AU22" s="242"/>
      <c r="AV22" s="84">
        <v>188</v>
      </c>
      <c r="AW22" s="38">
        <v>187</v>
      </c>
      <c r="AX22" s="38">
        <v>188</v>
      </c>
      <c r="AY22" s="38">
        <v>187</v>
      </c>
      <c r="AZ22" s="85">
        <v>750</v>
      </c>
      <c r="BA22" s="242"/>
      <c r="BB22" s="84">
        <v>94</v>
      </c>
      <c r="BC22" s="38">
        <v>187</v>
      </c>
      <c r="BD22" s="38">
        <v>189</v>
      </c>
      <c r="BE22" s="38">
        <v>188</v>
      </c>
      <c r="BF22" s="85">
        <v>658</v>
      </c>
    </row>
    <row r="23" spans="1:70" ht="15" hidden="1" customHeight="1" outlineLevel="1" x14ac:dyDescent="0.25">
      <c r="A23" s="276" t="s">
        <v>189</v>
      </c>
      <c r="B23" s="268" t="s">
        <v>8</v>
      </c>
      <c r="C23" s="242"/>
      <c r="D23" s="6"/>
      <c r="E23" s="754">
        <f>SUM(H23:J23,O23)</f>
        <v>13472.675999999999</v>
      </c>
      <c r="F23" s="729">
        <f>SUM(L23:N23,U23)</f>
        <v>13841.823</v>
      </c>
      <c r="G23" s="242"/>
      <c r="H23" s="487">
        <v>3338.1689999999999</v>
      </c>
      <c r="I23" s="519">
        <v>3338.1689999999999</v>
      </c>
      <c r="J23" s="689">
        <v>3338.1689999999999</v>
      </c>
      <c r="K23" s="242"/>
      <c r="L23" s="487">
        <v>3461.4969999999998</v>
      </c>
      <c r="M23" s="379">
        <v>3464.16</v>
      </c>
      <c r="N23" s="379">
        <v>3460.1660000000002</v>
      </c>
      <c r="O23" s="379">
        <v>3458.1689999999999</v>
      </c>
      <c r="P23" s="85">
        <v>13843.992</v>
      </c>
      <c r="Q23" s="242"/>
      <c r="R23" s="487">
        <v>2407</v>
      </c>
      <c r="S23" s="379">
        <v>2406</v>
      </c>
      <c r="T23" s="379">
        <v>2406</v>
      </c>
      <c r="U23" s="379">
        <v>3456</v>
      </c>
      <c r="V23" s="379">
        <v>10675</v>
      </c>
      <c r="W23" s="426"/>
      <c r="X23" s="487">
        <v>2409</v>
      </c>
      <c r="Y23" s="379">
        <v>2408</v>
      </c>
      <c r="Z23" s="366">
        <v>2409</v>
      </c>
      <c r="AA23" s="366">
        <v>2408.0669999999991</v>
      </c>
      <c r="AB23" s="85">
        <v>9634.0669999999991</v>
      </c>
      <c r="AC23" s="426"/>
      <c r="AD23" s="84">
        <v>2398</v>
      </c>
      <c r="AE23" s="379">
        <v>2442</v>
      </c>
      <c r="AF23" s="379">
        <v>2408</v>
      </c>
      <c r="AG23" s="501">
        <v>2409</v>
      </c>
      <c r="AH23" s="510">
        <v>9657</v>
      </c>
      <c r="AI23" s="242"/>
      <c r="AJ23" s="84">
        <v>1476</v>
      </c>
      <c r="AK23" s="379">
        <v>2053</v>
      </c>
      <c r="AL23" s="379">
        <v>2052</v>
      </c>
      <c r="AM23" s="379">
        <v>2398</v>
      </c>
      <c r="AN23" s="85">
        <v>7979</v>
      </c>
      <c r="AO23" s="242"/>
      <c r="AP23" s="84">
        <v>2058</v>
      </c>
      <c r="AQ23" s="379">
        <v>2059</v>
      </c>
      <c r="AR23" s="379">
        <v>2103</v>
      </c>
      <c r="AS23" s="379">
        <v>2103</v>
      </c>
      <c r="AT23" s="85">
        <v>8323</v>
      </c>
      <c r="AU23" s="242"/>
      <c r="AV23" s="84">
        <v>2058</v>
      </c>
      <c r="AW23" s="38">
        <v>2059</v>
      </c>
      <c r="AX23" s="38">
        <v>2058</v>
      </c>
      <c r="AY23" s="38">
        <v>2058</v>
      </c>
      <c r="AZ23" s="85">
        <v>8233</v>
      </c>
      <c r="BA23" s="242"/>
      <c r="BB23" s="84">
        <v>0</v>
      </c>
      <c r="BC23" s="38">
        <v>2744</v>
      </c>
      <c r="BD23" s="38">
        <v>2059</v>
      </c>
      <c r="BE23" s="38">
        <v>2058</v>
      </c>
      <c r="BF23" s="85">
        <v>6861</v>
      </c>
    </row>
    <row r="24" spans="1:70" ht="15" hidden="1" customHeight="1" outlineLevel="1" x14ac:dyDescent="0.25">
      <c r="A24" s="276" t="s">
        <v>210</v>
      </c>
      <c r="B24" s="268" t="s">
        <v>9</v>
      </c>
      <c r="C24" s="242"/>
      <c r="D24" s="6"/>
      <c r="E24" s="754">
        <f>SUM(H24:J24,O24)</f>
        <v>0</v>
      </c>
      <c r="F24" s="729">
        <f>SUM(L24:N24,U24)</f>
        <v>0</v>
      </c>
      <c r="G24" s="242"/>
      <c r="H24" s="487">
        <v>0</v>
      </c>
      <c r="I24" s="519">
        <v>0</v>
      </c>
      <c r="J24" s="689">
        <v>0</v>
      </c>
      <c r="K24" s="651"/>
      <c r="L24" s="487">
        <v>0</v>
      </c>
      <c r="M24" s="438">
        <v>0</v>
      </c>
      <c r="N24" s="438">
        <v>0</v>
      </c>
      <c r="O24" s="438">
        <v>0</v>
      </c>
      <c r="P24" s="457">
        <v>0</v>
      </c>
      <c r="Q24" s="651"/>
      <c r="R24" s="487">
        <v>0</v>
      </c>
      <c r="S24" s="438">
        <v>0</v>
      </c>
      <c r="T24" s="438">
        <v>0</v>
      </c>
      <c r="U24" s="438">
        <v>0</v>
      </c>
      <c r="V24" s="438">
        <v>0</v>
      </c>
      <c r="W24" s="652"/>
      <c r="X24" s="487">
        <v>0</v>
      </c>
      <c r="Y24" s="438">
        <v>0</v>
      </c>
      <c r="Z24" s="438">
        <v>0</v>
      </c>
      <c r="AA24" s="438">
        <v>0</v>
      </c>
      <c r="AB24" s="457">
        <v>0</v>
      </c>
      <c r="AC24" s="652"/>
      <c r="AD24" s="437">
        <v>0</v>
      </c>
      <c r="AE24" s="438">
        <v>0</v>
      </c>
      <c r="AF24" s="438">
        <v>0</v>
      </c>
      <c r="AG24" s="438">
        <v>0</v>
      </c>
      <c r="AH24" s="457">
        <v>0</v>
      </c>
      <c r="AI24" s="651"/>
      <c r="AJ24" s="437">
        <v>0</v>
      </c>
      <c r="AK24" s="438">
        <v>0</v>
      </c>
      <c r="AL24" s="438">
        <v>0</v>
      </c>
      <c r="AM24" s="438">
        <v>0</v>
      </c>
      <c r="AN24" s="457">
        <v>0</v>
      </c>
      <c r="AO24" s="651"/>
      <c r="AP24" s="437">
        <v>0</v>
      </c>
      <c r="AQ24" s="438">
        <v>0</v>
      </c>
      <c r="AR24" s="438">
        <v>0</v>
      </c>
      <c r="AS24" s="438">
        <v>0</v>
      </c>
      <c r="AT24" s="457">
        <v>0</v>
      </c>
      <c r="AU24" s="651"/>
      <c r="AV24" s="437">
        <v>0</v>
      </c>
      <c r="AW24" s="653">
        <v>0</v>
      </c>
      <c r="AX24" s="653">
        <v>0</v>
      </c>
      <c r="AY24" s="653">
        <v>0</v>
      </c>
      <c r="AZ24" s="457">
        <v>0</v>
      </c>
      <c r="BA24" s="651"/>
      <c r="BB24" s="437">
        <v>0</v>
      </c>
      <c r="BC24" s="653">
        <v>0</v>
      </c>
      <c r="BD24" s="653">
        <v>0</v>
      </c>
      <c r="BE24" s="653">
        <v>0</v>
      </c>
      <c r="BF24" s="457">
        <v>0</v>
      </c>
    </row>
    <row r="25" spans="1:70" ht="17.25" hidden="1" customHeight="1" outlineLevel="1" x14ac:dyDescent="0.4">
      <c r="B25" s="268" t="s">
        <v>247</v>
      </c>
      <c r="C25" s="242"/>
      <c r="D25" s="6"/>
      <c r="E25" s="755">
        <f>SUM(H25:J25,O25)</f>
        <v>-10234</v>
      </c>
      <c r="F25" s="730">
        <f>SUM(L25:N25,U25)</f>
        <v>0</v>
      </c>
      <c r="G25" s="242"/>
      <c r="H25" s="489">
        <v>-10383</v>
      </c>
      <c r="I25" s="901">
        <v>149</v>
      </c>
      <c r="J25" s="690">
        <v>0</v>
      </c>
      <c r="K25" s="654"/>
      <c r="L25" s="489">
        <v>0</v>
      </c>
      <c r="M25" s="383">
        <v>0</v>
      </c>
      <c r="N25" s="383">
        <v>0</v>
      </c>
      <c r="O25" s="383">
        <v>0</v>
      </c>
      <c r="P25" s="241">
        <v>0</v>
      </c>
      <c r="Q25" s="654"/>
      <c r="R25" s="489">
        <v>0</v>
      </c>
      <c r="S25" s="383">
        <v>0</v>
      </c>
      <c r="T25" s="383">
        <v>0</v>
      </c>
      <c r="U25" s="383">
        <v>0</v>
      </c>
      <c r="V25" s="383">
        <v>0</v>
      </c>
      <c r="W25" s="613"/>
      <c r="X25" s="489">
        <v>0</v>
      </c>
      <c r="Y25" s="383">
        <v>0</v>
      </c>
      <c r="Z25" s="383">
        <v>0</v>
      </c>
      <c r="AA25" s="383">
        <v>0</v>
      </c>
      <c r="AB25" s="241">
        <v>0</v>
      </c>
      <c r="AC25" s="613"/>
      <c r="AD25" s="240">
        <v>0</v>
      </c>
      <c r="AE25" s="383">
        <v>0</v>
      </c>
      <c r="AF25" s="383">
        <v>0</v>
      </c>
      <c r="AG25" s="383">
        <v>0</v>
      </c>
      <c r="AH25" s="241">
        <v>0</v>
      </c>
      <c r="AI25" s="654"/>
      <c r="AJ25" s="240">
        <v>0</v>
      </c>
      <c r="AK25" s="383">
        <v>0</v>
      </c>
      <c r="AL25" s="383">
        <v>0</v>
      </c>
      <c r="AM25" s="383">
        <v>0</v>
      </c>
      <c r="AN25" s="241">
        <v>0</v>
      </c>
      <c r="AO25" s="654"/>
      <c r="AP25" s="240">
        <v>0</v>
      </c>
      <c r="AQ25" s="383">
        <v>0</v>
      </c>
      <c r="AR25" s="383">
        <v>0</v>
      </c>
      <c r="AS25" s="383">
        <v>0</v>
      </c>
      <c r="AT25" s="241">
        <v>0</v>
      </c>
      <c r="AU25" s="654"/>
      <c r="AV25" s="240">
        <v>0</v>
      </c>
      <c r="AW25" s="239">
        <v>0</v>
      </c>
      <c r="AX25" s="239">
        <v>0</v>
      </c>
      <c r="AY25" s="239">
        <v>0</v>
      </c>
      <c r="AZ25" s="241">
        <v>0</v>
      </c>
      <c r="BA25" s="654"/>
      <c r="BB25" s="240">
        <v>0</v>
      </c>
      <c r="BC25" s="239">
        <v>0</v>
      </c>
      <c r="BD25" s="239">
        <v>0</v>
      </c>
      <c r="BE25" s="239">
        <v>0</v>
      </c>
      <c r="BF25" s="241">
        <v>0</v>
      </c>
    </row>
    <row r="26" spans="1:70" collapsed="1" x14ac:dyDescent="0.25">
      <c r="A26" s="276" t="s">
        <v>190</v>
      </c>
      <c r="B26" s="274" t="s">
        <v>10</v>
      </c>
      <c r="C26" s="242"/>
      <c r="D26" s="6"/>
      <c r="E26" s="750">
        <f>E20-SUM(E21:E25)</f>
        <v>10092.159000000029</v>
      </c>
      <c r="F26" s="728">
        <f>F20-SUM(F21:F25)</f>
        <v>21380.313000000038</v>
      </c>
      <c r="G26" s="242"/>
      <c r="H26" s="485">
        <v>11565.516000000007</v>
      </c>
      <c r="I26" s="518">
        <v>1029.2059999999983</v>
      </c>
      <c r="J26" s="687">
        <v>287.36600000000197</v>
      </c>
      <c r="K26" s="242"/>
      <c r="L26" s="485">
        <v>4985.8319999999967</v>
      </c>
      <c r="M26" s="518">
        <v>7266.6339999999982</v>
      </c>
      <c r="N26" s="518">
        <v>5166.8470000000052</v>
      </c>
      <c r="O26" s="518">
        <v>-2789.9289999999964</v>
      </c>
      <c r="P26" s="529">
        <v>14629.384000000005</v>
      </c>
      <c r="Q26" s="242"/>
      <c r="R26" s="485">
        <v>6628</v>
      </c>
      <c r="S26" s="518">
        <v>5156</v>
      </c>
      <c r="T26" s="518">
        <v>6003</v>
      </c>
      <c r="U26" s="518">
        <v>3961</v>
      </c>
      <c r="V26" s="518">
        <v>21748</v>
      </c>
      <c r="W26" s="426"/>
      <c r="X26" s="485">
        <v>6934</v>
      </c>
      <c r="Y26" s="378">
        <v>9223</v>
      </c>
      <c r="Z26" s="367">
        <v>8749</v>
      </c>
      <c r="AA26" s="367">
        <v>9659.7050000000017</v>
      </c>
      <c r="AB26" s="40">
        <v>34565.705000000002</v>
      </c>
      <c r="AC26" s="426"/>
      <c r="AD26" s="485">
        <v>5834</v>
      </c>
      <c r="AE26" s="378">
        <v>5907.8964599999999</v>
      </c>
      <c r="AF26" s="378">
        <v>6561.1035400000001</v>
      </c>
      <c r="AG26" s="378">
        <v>6288</v>
      </c>
      <c r="AH26" s="40">
        <v>24591</v>
      </c>
      <c r="AI26" s="242"/>
      <c r="AJ26" s="83">
        <v>4684</v>
      </c>
      <c r="AK26" s="378">
        <v>3548</v>
      </c>
      <c r="AL26" s="378">
        <v>5380</v>
      </c>
      <c r="AM26" s="378">
        <v>4350</v>
      </c>
      <c r="AN26" s="40">
        <v>17962</v>
      </c>
      <c r="AO26" s="242"/>
      <c r="AP26" s="83">
        <v>3512</v>
      </c>
      <c r="AQ26" s="378">
        <v>2847</v>
      </c>
      <c r="AR26" s="378">
        <v>4759</v>
      </c>
      <c r="AS26" s="378">
        <v>4821</v>
      </c>
      <c r="AT26" s="40">
        <v>15939</v>
      </c>
      <c r="AU26" s="242"/>
      <c r="AV26" s="83">
        <v>3506</v>
      </c>
      <c r="AW26" s="39">
        <v>4364</v>
      </c>
      <c r="AX26" s="39">
        <v>4141</v>
      </c>
      <c r="AY26" s="39">
        <v>2281</v>
      </c>
      <c r="AZ26" s="40">
        <v>14292</v>
      </c>
      <c r="BA26" s="242"/>
      <c r="BB26" s="83">
        <v>725</v>
      </c>
      <c r="BC26" s="39">
        <v>3031</v>
      </c>
      <c r="BD26" s="39">
        <v>4100</v>
      </c>
      <c r="BE26" s="39">
        <v>3142</v>
      </c>
      <c r="BF26" s="40">
        <v>10998</v>
      </c>
    </row>
    <row r="27" spans="1:70" ht="15" hidden="1" customHeight="1" outlineLevel="1" x14ac:dyDescent="0.25">
      <c r="A27" s="276" t="s">
        <v>193</v>
      </c>
      <c r="B27" s="268" t="s">
        <v>11</v>
      </c>
      <c r="C27" s="242"/>
      <c r="D27" s="6"/>
      <c r="E27" s="754">
        <f>SUM(H27:J27,O27)</f>
        <v>3291.3059999999996</v>
      </c>
      <c r="F27" s="729">
        <f>SUM(L27:N27,U27)</f>
        <v>2725.8980000000001</v>
      </c>
      <c r="G27" s="242"/>
      <c r="H27" s="487">
        <v>177.87800000000061</v>
      </c>
      <c r="I27" s="519">
        <v>488.58599999999933</v>
      </c>
      <c r="J27" s="689">
        <v>322.11200000000002</v>
      </c>
      <c r="K27" s="242"/>
      <c r="L27" s="487">
        <v>346.69600000000003</v>
      </c>
      <c r="M27" s="379">
        <v>505.28199999999998</v>
      </c>
      <c r="N27" s="379">
        <v>1718.92</v>
      </c>
      <c r="O27" s="379">
        <v>2302.7299999999996</v>
      </c>
      <c r="P27" s="85">
        <v>4873.6279999999997</v>
      </c>
      <c r="Q27" s="242"/>
      <c r="R27" s="487">
        <v>3298</v>
      </c>
      <c r="S27" s="379">
        <v>-511</v>
      </c>
      <c r="T27" s="379">
        <v>120</v>
      </c>
      <c r="U27" s="379">
        <v>155</v>
      </c>
      <c r="V27" s="379">
        <v>3062</v>
      </c>
      <c r="W27" s="426"/>
      <c r="X27" s="487">
        <v>266</v>
      </c>
      <c r="Y27" s="379">
        <v>422</v>
      </c>
      <c r="Z27" s="369">
        <v>-302</v>
      </c>
      <c r="AA27" s="369">
        <v>1299.854</v>
      </c>
      <c r="AB27" s="85">
        <v>1685.854</v>
      </c>
      <c r="AC27" s="426"/>
      <c r="AD27" s="84">
        <v>374</v>
      </c>
      <c r="AE27" s="379">
        <v>-141</v>
      </c>
      <c r="AF27" s="379">
        <v>170</v>
      </c>
      <c r="AG27" s="379">
        <v>610</v>
      </c>
      <c r="AH27" s="85">
        <v>1013</v>
      </c>
      <c r="AI27" s="242"/>
      <c r="AJ27" s="84">
        <v>-204</v>
      </c>
      <c r="AK27" s="379">
        <v>189</v>
      </c>
      <c r="AL27" s="379">
        <v>-207</v>
      </c>
      <c r="AM27" s="379">
        <v>137</v>
      </c>
      <c r="AN27" s="85">
        <v>-85</v>
      </c>
      <c r="AO27" s="242"/>
      <c r="AP27" s="84">
        <v>-727</v>
      </c>
      <c r="AQ27" s="379">
        <v>286</v>
      </c>
      <c r="AR27" s="379">
        <v>190</v>
      </c>
      <c r="AS27" s="379">
        <v>460</v>
      </c>
      <c r="AT27" s="85">
        <v>209</v>
      </c>
      <c r="AU27" s="242"/>
      <c r="AV27" s="84">
        <v>86</v>
      </c>
      <c r="AW27" s="38">
        <v>377</v>
      </c>
      <c r="AX27" s="38">
        <v>-2</v>
      </c>
      <c r="AY27" s="38">
        <v>1055</v>
      </c>
      <c r="AZ27" s="85">
        <v>1516</v>
      </c>
      <c r="BA27" s="242"/>
      <c r="BB27" s="84">
        <v>153</v>
      </c>
      <c r="BC27" s="38">
        <v>114</v>
      </c>
      <c r="BD27" s="38">
        <v>472</v>
      </c>
      <c r="BE27" s="38">
        <v>-224</v>
      </c>
      <c r="BF27" s="85">
        <v>515</v>
      </c>
    </row>
    <row r="28" spans="1:70" ht="15" hidden="1" customHeight="1" outlineLevel="1" x14ac:dyDescent="0.25">
      <c r="A28" s="276" t="s">
        <v>191</v>
      </c>
      <c r="B28" s="268" t="s">
        <v>12</v>
      </c>
      <c r="C28" s="242"/>
      <c r="D28" s="6"/>
      <c r="E28" s="754">
        <f>SUM(H28:J28,O28)</f>
        <v>-160.196</v>
      </c>
      <c r="F28" s="729">
        <f>SUM(L28:N28,U28)</f>
        <v>0</v>
      </c>
      <c r="G28" s="242"/>
      <c r="H28" s="487">
        <v>0</v>
      </c>
      <c r="I28" s="519">
        <v>0</v>
      </c>
      <c r="J28" s="689">
        <v>0</v>
      </c>
      <c r="K28" s="242"/>
      <c r="L28" s="487">
        <v>0</v>
      </c>
      <c r="M28" s="379">
        <v>0</v>
      </c>
      <c r="N28" s="379">
        <v>0</v>
      </c>
      <c r="O28" s="379">
        <v>-160.196</v>
      </c>
      <c r="P28" s="85">
        <v>-160.196</v>
      </c>
      <c r="Q28" s="242"/>
      <c r="R28" s="487">
        <v>0</v>
      </c>
      <c r="S28" s="379">
        <v>0</v>
      </c>
      <c r="T28" s="379">
        <v>0</v>
      </c>
      <c r="U28" s="379">
        <v>0</v>
      </c>
      <c r="V28" s="379">
        <v>0</v>
      </c>
      <c r="W28" s="426"/>
      <c r="X28" s="487">
        <v>0</v>
      </c>
      <c r="Y28" s="379">
        <v>0</v>
      </c>
      <c r="Z28" s="369">
        <v>0</v>
      </c>
      <c r="AA28" s="369">
        <v>0</v>
      </c>
      <c r="AB28" s="85">
        <v>0</v>
      </c>
      <c r="AC28" s="426"/>
      <c r="AD28" s="84">
        <v>0</v>
      </c>
      <c r="AE28" s="379">
        <v>0</v>
      </c>
      <c r="AF28" s="379">
        <v>0</v>
      </c>
      <c r="AG28" s="379">
        <v>0</v>
      </c>
      <c r="AH28" s="85">
        <v>0</v>
      </c>
      <c r="AI28" s="242"/>
      <c r="AJ28" s="84">
        <v>0</v>
      </c>
      <c r="AK28" s="379">
        <v>0</v>
      </c>
      <c r="AL28" s="379">
        <v>0</v>
      </c>
      <c r="AM28" s="379">
        <v>-1</v>
      </c>
      <c r="AN28" s="85">
        <v>-1</v>
      </c>
      <c r="AO28" s="242"/>
      <c r="AP28" s="84">
        <v>0</v>
      </c>
      <c r="AQ28" s="379">
        <v>0</v>
      </c>
      <c r="AR28" s="379">
        <v>0</v>
      </c>
      <c r="AS28" s="379">
        <v>0</v>
      </c>
      <c r="AT28" s="85">
        <v>0</v>
      </c>
      <c r="AU28" s="242"/>
      <c r="AV28" s="84">
        <v>0</v>
      </c>
      <c r="AW28" s="38">
        <v>0</v>
      </c>
      <c r="AX28" s="38">
        <v>0</v>
      </c>
      <c r="AY28" s="38">
        <v>0</v>
      </c>
      <c r="AZ28" s="85">
        <v>0</v>
      </c>
      <c r="BA28" s="242"/>
      <c r="BB28" s="84">
        <v>0</v>
      </c>
      <c r="BC28" s="38">
        <v>2</v>
      </c>
      <c r="BD28" s="38">
        <v>-2</v>
      </c>
      <c r="BE28" s="38">
        <v>0</v>
      </c>
      <c r="BF28" s="85">
        <v>0</v>
      </c>
    </row>
    <row r="29" spans="1:70" ht="15" hidden="1" customHeight="1" outlineLevel="1" x14ac:dyDescent="0.25">
      <c r="A29" s="276" t="s">
        <v>192</v>
      </c>
      <c r="B29" s="268" t="s">
        <v>13</v>
      </c>
      <c r="C29" s="242"/>
      <c r="D29" s="6"/>
      <c r="E29" s="754">
        <f>SUM(H29:J29,O29)</f>
        <v>15808.045</v>
      </c>
      <c r="F29" s="729">
        <f>SUM(L29:N29,U29)</f>
        <v>19138.732</v>
      </c>
      <c r="G29" s="242"/>
      <c r="H29" s="487">
        <v>3882.8969999999999</v>
      </c>
      <c r="I29" s="519">
        <v>3883.616</v>
      </c>
      <c r="J29" s="689">
        <v>3866.7660000000001</v>
      </c>
      <c r="K29" s="242"/>
      <c r="L29" s="487">
        <v>4853.973</v>
      </c>
      <c r="M29" s="379">
        <v>4698.93</v>
      </c>
      <c r="N29" s="379">
        <v>4426.8289999999997</v>
      </c>
      <c r="O29" s="379">
        <v>4174.7659999999996</v>
      </c>
      <c r="P29" s="85">
        <v>18154.498</v>
      </c>
      <c r="Q29" s="242"/>
      <c r="R29" s="487">
        <v>2009</v>
      </c>
      <c r="S29" s="379">
        <v>1868</v>
      </c>
      <c r="T29" s="379">
        <v>1735</v>
      </c>
      <c r="U29" s="379">
        <v>5159</v>
      </c>
      <c r="V29" s="379">
        <v>10771</v>
      </c>
      <c r="W29" s="426"/>
      <c r="X29" s="487">
        <v>2874</v>
      </c>
      <c r="Y29" s="379">
        <v>2760</v>
      </c>
      <c r="Z29" s="369">
        <v>2549</v>
      </c>
      <c r="AA29" s="369">
        <v>2302.7980000000007</v>
      </c>
      <c r="AB29" s="85">
        <v>10485.798000000001</v>
      </c>
      <c r="AC29" s="426"/>
      <c r="AD29" s="84">
        <v>2465</v>
      </c>
      <c r="AE29" s="379">
        <v>2558</v>
      </c>
      <c r="AF29" s="379">
        <v>2821</v>
      </c>
      <c r="AG29" s="379">
        <v>2898</v>
      </c>
      <c r="AH29" s="85">
        <v>10742</v>
      </c>
      <c r="AI29" s="242"/>
      <c r="AJ29" s="84">
        <v>1738</v>
      </c>
      <c r="AK29" s="379">
        <v>1680</v>
      </c>
      <c r="AL29" s="379">
        <v>1657</v>
      </c>
      <c r="AM29" s="379">
        <v>2483</v>
      </c>
      <c r="AN29" s="85">
        <v>7558</v>
      </c>
      <c r="AO29" s="242"/>
      <c r="AP29" s="84">
        <v>1838</v>
      </c>
      <c r="AQ29" s="379">
        <v>1675</v>
      </c>
      <c r="AR29" s="379">
        <v>1777</v>
      </c>
      <c r="AS29" s="379">
        <v>1794</v>
      </c>
      <c r="AT29" s="85">
        <v>7084</v>
      </c>
      <c r="AU29" s="242"/>
      <c r="AV29" s="84">
        <v>2277</v>
      </c>
      <c r="AW29" s="38">
        <v>2247</v>
      </c>
      <c r="AX29" s="38">
        <v>2151</v>
      </c>
      <c r="AY29" s="38">
        <v>1960</v>
      </c>
      <c r="AZ29" s="85">
        <v>8635</v>
      </c>
      <c r="BA29" s="242"/>
      <c r="BB29" s="84">
        <v>1172</v>
      </c>
      <c r="BC29" s="38">
        <v>2339</v>
      </c>
      <c r="BD29" s="38">
        <v>2387</v>
      </c>
      <c r="BE29" s="38">
        <v>2330</v>
      </c>
      <c r="BF29" s="85">
        <v>8228</v>
      </c>
    </row>
    <row r="30" spans="1:70" ht="17.25" hidden="1" customHeight="1" outlineLevel="1" x14ac:dyDescent="0.4">
      <c r="A30" s="276" t="s">
        <v>194</v>
      </c>
      <c r="B30" s="268" t="s">
        <v>14</v>
      </c>
      <c r="C30" s="242"/>
      <c r="D30" s="12"/>
      <c r="E30" s="755">
        <f>SUM(H30:J30,O30)</f>
        <v>-1805.9499999999998</v>
      </c>
      <c r="F30" s="730">
        <f>SUM(L30:N30,U30)</f>
        <v>-535.19000000000005</v>
      </c>
      <c r="G30" s="242"/>
      <c r="H30" s="489">
        <v>2457.8820000000001</v>
      </c>
      <c r="I30" s="901">
        <v>-754.02200000000005</v>
      </c>
      <c r="J30" s="690">
        <v>-1965.1479999999999</v>
      </c>
      <c r="K30" s="242"/>
      <c r="L30" s="489">
        <v>12.997</v>
      </c>
      <c r="M30" s="383">
        <v>628.61599999999999</v>
      </c>
      <c r="N30" s="383">
        <v>-264.803</v>
      </c>
      <c r="O30" s="383">
        <v>-1544.662</v>
      </c>
      <c r="P30" s="241">
        <v>-1167.8520000000001</v>
      </c>
      <c r="Q30" s="242"/>
      <c r="R30" s="489">
        <v>628</v>
      </c>
      <c r="S30" s="383">
        <v>1098</v>
      </c>
      <c r="T30" s="383">
        <v>1466</v>
      </c>
      <c r="U30" s="383">
        <v>-912</v>
      </c>
      <c r="V30" s="383">
        <v>2280</v>
      </c>
      <c r="W30" s="426"/>
      <c r="X30" s="489">
        <v>1093</v>
      </c>
      <c r="Y30" s="383">
        <v>1540</v>
      </c>
      <c r="Z30" s="371">
        <v>1460</v>
      </c>
      <c r="AA30" s="371">
        <v>1797.4189999999999</v>
      </c>
      <c r="AB30" s="241">
        <v>5890.4189999999999</v>
      </c>
      <c r="AC30" s="426"/>
      <c r="AD30" s="240">
        <v>1059</v>
      </c>
      <c r="AE30" s="383">
        <v>1043</v>
      </c>
      <c r="AF30" s="383">
        <v>805</v>
      </c>
      <c r="AG30" s="383">
        <v>267</v>
      </c>
      <c r="AH30" s="241">
        <v>3174</v>
      </c>
      <c r="AI30" s="242"/>
      <c r="AJ30" s="240">
        <v>935</v>
      </c>
      <c r="AK30" s="383">
        <v>596</v>
      </c>
      <c r="AL30" s="383">
        <v>1336</v>
      </c>
      <c r="AM30" s="383">
        <v>-248</v>
      </c>
      <c r="AN30" s="241">
        <v>2619</v>
      </c>
      <c r="AO30" s="242"/>
      <c r="AP30" s="240">
        <v>1032</v>
      </c>
      <c r="AQ30" s="383">
        <v>109</v>
      </c>
      <c r="AR30" s="383">
        <v>750</v>
      </c>
      <c r="AS30" s="383">
        <v>663</v>
      </c>
      <c r="AT30" s="241">
        <v>2554</v>
      </c>
      <c r="AU30" s="242"/>
      <c r="AV30" s="240">
        <v>539</v>
      </c>
      <c r="AW30" s="239">
        <v>438</v>
      </c>
      <c r="AX30" s="239">
        <v>515</v>
      </c>
      <c r="AY30" s="239">
        <v>-234</v>
      </c>
      <c r="AZ30" s="241">
        <v>1258</v>
      </c>
      <c r="BA30" s="242"/>
      <c r="BB30" s="240">
        <v>-3</v>
      </c>
      <c r="BC30" s="239">
        <v>-205</v>
      </c>
      <c r="BD30" s="239">
        <v>897</v>
      </c>
      <c r="BE30" s="239">
        <v>463</v>
      </c>
      <c r="BF30" s="241">
        <v>1152</v>
      </c>
    </row>
    <row r="31" spans="1:70" collapsed="1" x14ac:dyDescent="0.25">
      <c r="A31" s="276" t="s">
        <v>195</v>
      </c>
      <c r="B31" s="274" t="s">
        <v>17</v>
      </c>
      <c r="C31" s="242"/>
      <c r="D31" s="12"/>
      <c r="E31" s="764">
        <f>E26-SUM(E27:E30)</f>
        <v>-7041.0459999999694</v>
      </c>
      <c r="F31" s="733">
        <f>F26-SUM(F27:F30)</f>
        <v>50.873000000035972</v>
      </c>
      <c r="G31" s="242"/>
      <c r="H31" s="574">
        <v>5046.8590000000058</v>
      </c>
      <c r="I31" s="577">
        <v>-2588.9740000000011</v>
      </c>
      <c r="J31" s="693">
        <v>-1936.364</v>
      </c>
      <c r="K31" s="518">
        <v>0</v>
      </c>
      <c r="L31" s="485">
        <v>-227.83400000000347</v>
      </c>
      <c r="M31" s="518">
        <v>1433.8059999999978</v>
      </c>
      <c r="N31" s="518">
        <v>-714.0989999999947</v>
      </c>
      <c r="O31" s="518">
        <v>-7562.5669999999955</v>
      </c>
      <c r="P31" s="529">
        <v>-7070.6939999999959</v>
      </c>
      <c r="Q31" s="242"/>
      <c r="R31" s="485">
        <v>693</v>
      </c>
      <c r="S31" s="518">
        <v>2701</v>
      </c>
      <c r="T31" s="518">
        <v>2682</v>
      </c>
      <c r="U31" s="518">
        <v>-441</v>
      </c>
      <c r="V31" s="518">
        <v>5635</v>
      </c>
      <c r="W31" s="426"/>
      <c r="X31" s="485">
        <v>2701</v>
      </c>
      <c r="Y31" s="378">
        <v>4501</v>
      </c>
      <c r="Z31" s="367">
        <v>5042</v>
      </c>
      <c r="AA31" s="367">
        <v>4259.6339999999982</v>
      </c>
      <c r="AB31" s="40">
        <v>16503.633999999998</v>
      </c>
      <c r="AC31" s="426"/>
      <c r="AD31" s="83">
        <v>1936</v>
      </c>
      <c r="AE31" s="378">
        <v>2448</v>
      </c>
      <c r="AF31" s="378">
        <v>2765</v>
      </c>
      <c r="AG31" s="378">
        <v>2513</v>
      </c>
      <c r="AH31" s="40">
        <v>9662</v>
      </c>
      <c r="AI31" s="242"/>
      <c r="AJ31" s="83">
        <v>2215</v>
      </c>
      <c r="AK31" s="378">
        <v>1083</v>
      </c>
      <c r="AL31" s="378">
        <v>2594</v>
      </c>
      <c r="AM31" s="378">
        <v>1979</v>
      </c>
      <c r="AN31" s="40">
        <v>7871</v>
      </c>
      <c r="AO31" s="242"/>
      <c r="AP31" s="83">
        <v>1369</v>
      </c>
      <c r="AQ31" s="378">
        <v>777</v>
      </c>
      <c r="AR31" s="378">
        <v>2042</v>
      </c>
      <c r="AS31" s="378">
        <v>1904</v>
      </c>
      <c r="AT31" s="40">
        <v>6092</v>
      </c>
      <c r="AU31" s="242"/>
      <c r="AV31" s="83">
        <v>604</v>
      </c>
      <c r="AW31" s="39">
        <v>1302</v>
      </c>
      <c r="AX31" s="39">
        <v>1477</v>
      </c>
      <c r="AY31" s="39">
        <v>-500</v>
      </c>
      <c r="AZ31" s="40">
        <v>2883</v>
      </c>
      <c r="BA31" s="242"/>
      <c r="BB31" s="83">
        <v>-597</v>
      </c>
      <c r="BC31" s="39">
        <v>781</v>
      </c>
      <c r="BD31" s="39">
        <v>346</v>
      </c>
      <c r="BE31" s="39">
        <v>573</v>
      </c>
      <c r="BF31" s="40">
        <v>1103</v>
      </c>
    </row>
    <row r="32" spans="1:70" ht="15" hidden="1" customHeight="1" outlineLevel="1" x14ac:dyDescent="0.25">
      <c r="B32" s="273" t="s">
        <v>47</v>
      </c>
      <c r="C32" s="242"/>
      <c r="D32" s="6"/>
      <c r="E32" s="756"/>
      <c r="F32" s="731"/>
      <c r="G32" s="242"/>
      <c r="H32" s="531"/>
      <c r="I32" s="532"/>
      <c r="J32" s="691"/>
      <c r="K32" s="242"/>
      <c r="L32" s="487"/>
      <c r="M32" s="378"/>
      <c r="N32" s="378"/>
      <c r="O32" s="378"/>
      <c r="P32" s="40"/>
      <c r="Q32" s="242"/>
      <c r="R32" s="487"/>
      <c r="S32" s="378"/>
      <c r="T32" s="378"/>
      <c r="U32" s="378"/>
      <c r="V32" s="378"/>
      <c r="W32" s="426"/>
      <c r="X32" s="487"/>
      <c r="Y32" s="378"/>
      <c r="Z32" s="369"/>
      <c r="AA32" s="369"/>
      <c r="AB32" s="40"/>
      <c r="AC32" s="426"/>
      <c r="AD32" s="83"/>
      <c r="AE32" s="378">
        <v>0</v>
      </c>
      <c r="AF32" s="378"/>
      <c r="AG32" s="378">
        <v>0</v>
      </c>
      <c r="AH32" s="40">
        <v>0</v>
      </c>
      <c r="AI32" s="242"/>
      <c r="AJ32" s="83"/>
      <c r="AK32" s="378"/>
      <c r="AL32" s="378"/>
      <c r="AM32" s="378"/>
      <c r="AN32" s="40"/>
      <c r="AO32" s="242"/>
      <c r="AP32" s="83"/>
      <c r="AQ32" s="378"/>
      <c r="AR32" s="378"/>
      <c r="AS32" s="378"/>
      <c r="AT32" s="40"/>
      <c r="AU32" s="242"/>
      <c r="AV32" s="83"/>
      <c r="AW32" s="39"/>
      <c r="AX32" s="39"/>
      <c r="AY32" s="39"/>
      <c r="AZ32" s="40"/>
      <c r="BA32" s="242"/>
      <c r="BB32" s="83"/>
      <c r="BC32" s="39"/>
      <c r="BD32" s="39"/>
      <c r="BE32" s="39"/>
      <c r="BF32" s="40"/>
    </row>
    <row r="33" spans="1:58" ht="15" hidden="1" customHeight="1" outlineLevel="1" x14ac:dyDescent="0.25">
      <c r="A33" s="276" t="s">
        <v>14</v>
      </c>
      <c r="B33" s="268" t="s">
        <v>14</v>
      </c>
      <c r="C33" s="242"/>
      <c r="D33" s="35"/>
      <c r="E33" s="756">
        <f>SUM(H33:J33,O33)</f>
        <v>-1805.9499999999998</v>
      </c>
      <c r="F33" s="731">
        <f>SUM(L33:N33,U33)</f>
        <v>-535.19000000000005</v>
      </c>
      <c r="G33" s="242"/>
      <c r="H33" s="531">
        <v>2457.8820000000001</v>
      </c>
      <c r="I33" s="532">
        <v>-754.02200000000005</v>
      </c>
      <c r="J33" s="691">
        <v>-1965.1479999999999</v>
      </c>
      <c r="K33" s="242"/>
      <c r="L33" s="487">
        <v>12.997</v>
      </c>
      <c r="M33" s="519">
        <v>628.61599999999999</v>
      </c>
      <c r="N33" s="519">
        <v>-264.803</v>
      </c>
      <c r="O33" s="519">
        <v>-1544.662</v>
      </c>
      <c r="P33" s="530">
        <v>-1167.8520000000001</v>
      </c>
      <c r="Q33" s="242"/>
      <c r="R33" s="487">
        <v>628</v>
      </c>
      <c r="S33" s="519">
        <v>1098</v>
      </c>
      <c r="T33" s="519">
        <v>1466</v>
      </c>
      <c r="U33" s="519">
        <v>-912</v>
      </c>
      <c r="V33" s="519">
        <v>2280</v>
      </c>
      <c r="W33" s="426"/>
      <c r="X33" s="487">
        <v>1094</v>
      </c>
      <c r="Y33" s="379">
        <v>1539</v>
      </c>
      <c r="Z33" s="369">
        <v>1461</v>
      </c>
      <c r="AA33" s="369">
        <v>1796.4189999999999</v>
      </c>
      <c r="AB33" s="85">
        <v>5890.4189999999999</v>
      </c>
      <c r="AC33" s="426"/>
      <c r="AD33" s="84">
        <v>1059</v>
      </c>
      <c r="AE33" s="379">
        <v>1043</v>
      </c>
      <c r="AF33" s="379">
        <v>805</v>
      </c>
      <c r="AG33" s="379">
        <v>267</v>
      </c>
      <c r="AH33" s="85">
        <v>3174</v>
      </c>
      <c r="AI33" s="242"/>
      <c r="AJ33" s="84">
        <v>935</v>
      </c>
      <c r="AK33" s="379">
        <v>596</v>
      </c>
      <c r="AL33" s="379">
        <v>1336</v>
      </c>
      <c r="AM33" s="379">
        <v>-248</v>
      </c>
      <c r="AN33" s="85">
        <v>2619</v>
      </c>
      <c r="AO33" s="242"/>
      <c r="AP33" s="84">
        <v>1032</v>
      </c>
      <c r="AQ33" s="379">
        <v>109</v>
      </c>
      <c r="AR33" s="379">
        <v>750</v>
      </c>
      <c r="AS33" s="379">
        <v>663</v>
      </c>
      <c r="AT33" s="85">
        <v>2554</v>
      </c>
      <c r="AU33" s="242"/>
      <c r="AV33" s="84">
        <v>539</v>
      </c>
      <c r="AW33" s="38">
        <v>438</v>
      </c>
      <c r="AX33" s="38">
        <v>515</v>
      </c>
      <c r="AY33" s="38">
        <v>-234</v>
      </c>
      <c r="AZ33" s="85">
        <v>1258</v>
      </c>
      <c r="BA33" s="242"/>
      <c r="BB33" s="84">
        <v>-3</v>
      </c>
      <c r="BC33" s="38">
        <v>-205</v>
      </c>
      <c r="BD33" s="38">
        <v>897</v>
      </c>
      <c r="BE33" s="38">
        <v>463</v>
      </c>
      <c r="BF33" s="85">
        <v>1152</v>
      </c>
    </row>
    <row r="34" spans="1:58" ht="15" hidden="1" customHeight="1" outlineLevel="1" x14ac:dyDescent="0.25">
      <c r="A34" s="276" t="s">
        <v>170</v>
      </c>
      <c r="B34" s="268" t="s">
        <v>12</v>
      </c>
      <c r="C34" s="242"/>
      <c r="D34" s="12"/>
      <c r="E34" s="756">
        <f>SUM(H34:J34,O34)</f>
        <v>-160.196</v>
      </c>
      <c r="F34" s="731">
        <f>SUM(L34:N34,U34)</f>
        <v>0</v>
      </c>
      <c r="G34" s="242"/>
      <c r="H34" s="531">
        <v>0</v>
      </c>
      <c r="I34" s="532">
        <v>0</v>
      </c>
      <c r="J34" s="691">
        <v>0</v>
      </c>
      <c r="K34" s="242"/>
      <c r="L34" s="487">
        <v>0</v>
      </c>
      <c r="M34" s="519">
        <v>0</v>
      </c>
      <c r="N34" s="519">
        <v>0</v>
      </c>
      <c r="O34" s="519">
        <v>-160.196</v>
      </c>
      <c r="P34" s="530">
        <v>-160.196</v>
      </c>
      <c r="Q34" s="242"/>
      <c r="R34" s="487">
        <v>0</v>
      </c>
      <c r="S34" s="519">
        <v>0</v>
      </c>
      <c r="T34" s="519">
        <v>0</v>
      </c>
      <c r="U34" s="519">
        <v>0</v>
      </c>
      <c r="V34" s="519">
        <v>0</v>
      </c>
      <c r="W34" s="426"/>
      <c r="X34" s="487">
        <v>0</v>
      </c>
      <c r="Y34" s="379">
        <v>0</v>
      </c>
      <c r="Z34" s="369">
        <v>0</v>
      </c>
      <c r="AA34" s="369">
        <v>0</v>
      </c>
      <c r="AB34" s="85">
        <v>0</v>
      </c>
      <c r="AC34" s="426"/>
      <c r="AD34" s="84">
        <v>0</v>
      </c>
      <c r="AE34" s="379">
        <v>0</v>
      </c>
      <c r="AF34" s="379">
        <v>0</v>
      </c>
      <c r="AG34" s="379">
        <v>0</v>
      </c>
      <c r="AH34" s="85">
        <v>0</v>
      </c>
      <c r="AI34" s="242"/>
      <c r="AJ34" s="84">
        <v>0</v>
      </c>
      <c r="AK34" s="379">
        <v>0</v>
      </c>
      <c r="AL34" s="379">
        <v>0</v>
      </c>
      <c r="AM34" s="379">
        <v>-1</v>
      </c>
      <c r="AN34" s="85">
        <v>-1</v>
      </c>
      <c r="AO34" s="242"/>
      <c r="AP34" s="84">
        <v>0</v>
      </c>
      <c r="AQ34" s="379">
        <v>0</v>
      </c>
      <c r="AR34" s="379">
        <v>0</v>
      </c>
      <c r="AS34" s="379">
        <v>0</v>
      </c>
      <c r="AT34" s="85">
        <v>0</v>
      </c>
      <c r="AU34" s="242"/>
      <c r="AV34" s="84">
        <v>0</v>
      </c>
      <c r="AW34" s="38">
        <v>0</v>
      </c>
      <c r="AX34" s="38">
        <v>0</v>
      </c>
      <c r="AY34" s="38">
        <v>0</v>
      </c>
      <c r="AZ34" s="85">
        <v>0</v>
      </c>
      <c r="BA34" s="242"/>
      <c r="BB34" s="84">
        <v>0</v>
      </c>
      <c r="BC34" s="38">
        <v>0</v>
      </c>
      <c r="BD34" s="38">
        <v>0</v>
      </c>
      <c r="BE34" s="38">
        <v>0</v>
      </c>
      <c r="BF34" s="85">
        <v>0</v>
      </c>
    </row>
    <row r="35" spans="1:58" ht="15" hidden="1" customHeight="1" outlineLevel="1" x14ac:dyDescent="0.25">
      <c r="A35" s="276" t="s">
        <v>88</v>
      </c>
      <c r="B35" s="268" t="s">
        <v>13</v>
      </c>
      <c r="C35" s="242"/>
      <c r="D35" s="12"/>
      <c r="E35" s="756">
        <f>SUM(H35:J35,O35)</f>
        <v>15808.045</v>
      </c>
      <c r="F35" s="731">
        <f>SUM(L35:N35,U35)</f>
        <v>19138.732</v>
      </c>
      <c r="G35" s="242"/>
      <c r="H35" s="531">
        <v>3882.8969999999999</v>
      </c>
      <c r="I35" s="532">
        <v>3883.616</v>
      </c>
      <c r="J35" s="691">
        <v>3866.7660000000001</v>
      </c>
      <c r="K35" s="242"/>
      <c r="L35" s="487">
        <v>4853.973</v>
      </c>
      <c r="M35" s="519">
        <v>4698.93</v>
      </c>
      <c r="N35" s="519">
        <v>4426.8289999999997</v>
      </c>
      <c r="O35" s="519">
        <v>4174.7659999999996</v>
      </c>
      <c r="P35" s="530">
        <v>18154.498</v>
      </c>
      <c r="Q35" s="242"/>
      <c r="R35" s="487">
        <v>2009</v>
      </c>
      <c r="S35" s="519">
        <v>1868</v>
      </c>
      <c r="T35" s="519">
        <v>1735</v>
      </c>
      <c r="U35" s="519">
        <v>5159</v>
      </c>
      <c r="V35" s="519">
        <v>10771</v>
      </c>
      <c r="W35" s="426"/>
      <c r="X35" s="487">
        <v>2874</v>
      </c>
      <c r="Y35" s="379">
        <v>2760</v>
      </c>
      <c r="Z35" s="369">
        <v>2549</v>
      </c>
      <c r="AA35" s="369">
        <v>2302.7980000000007</v>
      </c>
      <c r="AB35" s="85">
        <v>10485.798000000001</v>
      </c>
      <c r="AC35" s="426"/>
      <c r="AD35" s="84">
        <v>2465</v>
      </c>
      <c r="AE35" s="379">
        <v>2558</v>
      </c>
      <c r="AF35" s="379">
        <v>2821</v>
      </c>
      <c r="AG35" s="379">
        <v>2898</v>
      </c>
      <c r="AH35" s="85">
        <v>10742</v>
      </c>
      <c r="AI35" s="242"/>
      <c r="AJ35" s="84">
        <v>1738</v>
      </c>
      <c r="AK35" s="379">
        <v>1680</v>
      </c>
      <c r="AL35" s="379">
        <v>1657</v>
      </c>
      <c r="AM35" s="379">
        <v>2483</v>
      </c>
      <c r="AN35" s="85">
        <v>7558</v>
      </c>
      <c r="AO35" s="242"/>
      <c r="AP35" s="84">
        <v>1838</v>
      </c>
      <c r="AQ35" s="379">
        <v>1675</v>
      </c>
      <c r="AR35" s="379">
        <v>1777</v>
      </c>
      <c r="AS35" s="379">
        <v>1794</v>
      </c>
      <c r="AT35" s="85">
        <v>7084</v>
      </c>
      <c r="AU35" s="242"/>
      <c r="AV35" s="84">
        <v>2277</v>
      </c>
      <c r="AW35" s="38">
        <v>2247</v>
      </c>
      <c r="AX35" s="38">
        <v>2151</v>
      </c>
      <c r="AY35" s="38">
        <v>1960</v>
      </c>
      <c r="AZ35" s="85">
        <v>8635</v>
      </c>
      <c r="BA35" s="242"/>
      <c r="BB35" s="84">
        <v>1172</v>
      </c>
      <c r="BC35" s="38">
        <v>2339</v>
      </c>
      <c r="BD35" s="38">
        <v>2387</v>
      </c>
      <c r="BE35" s="38">
        <v>2330</v>
      </c>
      <c r="BF35" s="85">
        <v>8228</v>
      </c>
    </row>
    <row r="36" spans="1:58" ht="15" hidden="1" customHeight="1" outlineLevel="1" x14ac:dyDescent="0.25">
      <c r="A36" s="276" t="s">
        <v>89</v>
      </c>
      <c r="B36" s="268" t="s">
        <v>48</v>
      </c>
      <c r="C36" s="242"/>
      <c r="D36" s="6"/>
      <c r="E36" s="756">
        <f>SUM(H36:J36,O36)</f>
        <v>25950.546999999999</v>
      </c>
      <c r="F36" s="731">
        <f>SUM(L36:N36,U36)</f>
        <v>28565</v>
      </c>
      <c r="G36" s="242"/>
      <c r="H36" s="531">
        <v>6453</v>
      </c>
      <c r="I36" s="532">
        <v>6446</v>
      </c>
      <c r="J36" s="691">
        <v>6459.5469999999996</v>
      </c>
      <c r="K36" s="242"/>
      <c r="L36" s="531">
        <v>7061</v>
      </c>
      <c r="M36" s="501">
        <v>5792</v>
      </c>
      <c r="N36" s="501">
        <v>6540</v>
      </c>
      <c r="O36" s="501">
        <v>6592</v>
      </c>
      <c r="P36" s="510">
        <v>25985</v>
      </c>
      <c r="Q36" s="242"/>
      <c r="R36" s="487">
        <v>4023</v>
      </c>
      <c r="S36" s="379">
        <v>4024</v>
      </c>
      <c r="T36" s="379">
        <v>4018</v>
      </c>
      <c r="U36" s="379">
        <v>9172</v>
      </c>
      <c r="V36" s="379">
        <v>21237</v>
      </c>
      <c r="W36" s="426"/>
      <c r="X36" s="487">
        <v>4103</v>
      </c>
      <c r="Y36" s="379">
        <v>4117</v>
      </c>
      <c r="Z36" s="369">
        <v>4153</v>
      </c>
      <c r="AA36" s="369">
        <v>4121.6519999999982</v>
      </c>
      <c r="AB36" s="85">
        <v>16494.651999999998</v>
      </c>
      <c r="AC36" s="426"/>
      <c r="AD36" s="84">
        <v>3928</v>
      </c>
      <c r="AE36" s="379">
        <v>4079</v>
      </c>
      <c r="AF36" s="379">
        <v>4062</v>
      </c>
      <c r="AG36" s="379">
        <v>4088</v>
      </c>
      <c r="AH36" s="85">
        <v>16157</v>
      </c>
      <c r="AI36" s="242"/>
      <c r="AJ36" s="84">
        <v>2563</v>
      </c>
      <c r="AK36" s="379">
        <v>3134</v>
      </c>
      <c r="AL36" s="379">
        <v>3148</v>
      </c>
      <c r="AM36" s="379">
        <v>3855</v>
      </c>
      <c r="AN36" s="85">
        <v>12700</v>
      </c>
      <c r="AO36" s="242"/>
      <c r="AP36" s="84">
        <v>3047</v>
      </c>
      <c r="AQ36" s="379">
        <v>2935</v>
      </c>
      <c r="AR36" s="379">
        <v>3304</v>
      </c>
      <c r="AS36" s="379">
        <v>3188</v>
      </c>
      <c r="AT36" s="85">
        <v>12474</v>
      </c>
      <c r="AU36" s="242"/>
      <c r="AV36" s="84">
        <v>2997</v>
      </c>
      <c r="AW36" s="38">
        <v>3013</v>
      </c>
      <c r="AX36" s="38">
        <v>3044</v>
      </c>
      <c r="AY36" s="38">
        <v>3129</v>
      </c>
      <c r="AZ36" s="85">
        <v>12183</v>
      </c>
      <c r="BA36" s="242"/>
      <c r="BB36" s="84">
        <v>885</v>
      </c>
      <c r="BC36" s="38">
        <v>3882</v>
      </c>
      <c r="BD36" s="38">
        <v>2957</v>
      </c>
      <c r="BE36" s="38">
        <v>2988</v>
      </c>
      <c r="BF36" s="85">
        <v>10712</v>
      </c>
    </row>
    <row r="37" spans="1:58" ht="15" hidden="1" customHeight="1" outlineLevel="1" x14ac:dyDescent="0.25">
      <c r="A37" s="276" t="s">
        <v>196</v>
      </c>
      <c r="B37" s="268" t="s">
        <v>49</v>
      </c>
      <c r="C37" s="242"/>
      <c r="D37" s="6"/>
      <c r="E37" s="757">
        <f>SUM(H37:J37,O37)</f>
        <v>540.85699999999997</v>
      </c>
      <c r="F37" s="734">
        <f>SUM(L37:N37,U37)</f>
        <v>525</v>
      </c>
      <c r="G37" s="242"/>
      <c r="H37" s="535">
        <v>131.202</v>
      </c>
      <c r="I37" s="536">
        <v>131.202</v>
      </c>
      <c r="J37" s="692">
        <v>147.453</v>
      </c>
      <c r="K37" s="242"/>
      <c r="L37" s="535">
        <v>131</v>
      </c>
      <c r="M37" s="541">
        <v>131</v>
      </c>
      <c r="N37" s="541">
        <v>132</v>
      </c>
      <c r="O37" s="541">
        <v>131</v>
      </c>
      <c r="P37" s="542">
        <v>525</v>
      </c>
      <c r="Q37" s="242"/>
      <c r="R37" s="488">
        <v>62</v>
      </c>
      <c r="S37" s="380">
        <v>61</v>
      </c>
      <c r="T37" s="380">
        <v>62</v>
      </c>
      <c r="U37" s="380">
        <v>131</v>
      </c>
      <c r="V37" s="380">
        <v>316</v>
      </c>
      <c r="W37" s="426"/>
      <c r="X37" s="488">
        <v>62</v>
      </c>
      <c r="Y37" s="380">
        <v>62</v>
      </c>
      <c r="Z37" s="370">
        <v>61</v>
      </c>
      <c r="AA37" s="370">
        <v>61.348000000000013</v>
      </c>
      <c r="AB37" s="188">
        <v>246.34800000000001</v>
      </c>
      <c r="AC37" s="426"/>
      <c r="AD37" s="193">
        <v>62</v>
      </c>
      <c r="AE37" s="380">
        <v>61</v>
      </c>
      <c r="AF37" s="380">
        <v>62</v>
      </c>
      <c r="AG37" s="380">
        <v>61</v>
      </c>
      <c r="AH37" s="188">
        <v>246</v>
      </c>
      <c r="AI37" s="242"/>
      <c r="AJ37" s="193">
        <v>60</v>
      </c>
      <c r="AK37" s="380">
        <v>59</v>
      </c>
      <c r="AL37" s="380">
        <v>58</v>
      </c>
      <c r="AM37" s="380">
        <v>61</v>
      </c>
      <c r="AN37" s="188">
        <v>238</v>
      </c>
      <c r="AO37" s="242"/>
      <c r="AP37" s="193">
        <v>63</v>
      </c>
      <c r="AQ37" s="380">
        <v>63</v>
      </c>
      <c r="AR37" s="380">
        <v>61</v>
      </c>
      <c r="AS37" s="380">
        <v>61</v>
      </c>
      <c r="AT37" s="188">
        <v>248</v>
      </c>
      <c r="AU37" s="242"/>
      <c r="AV37" s="193">
        <v>70</v>
      </c>
      <c r="AW37" s="187">
        <v>68</v>
      </c>
      <c r="AX37" s="187">
        <v>66</v>
      </c>
      <c r="AY37" s="187">
        <v>65</v>
      </c>
      <c r="AZ37" s="188">
        <v>269</v>
      </c>
      <c r="BA37" s="242"/>
      <c r="BB37" s="193">
        <v>28</v>
      </c>
      <c r="BC37" s="187">
        <v>84</v>
      </c>
      <c r="BD37" s="187">
        <v>76</v>
      </c>
      <c r="BE37" s="187">
        <v>73</v>
      </c>
      <c r="BF37" s="188">
        <v>261</v>
      </c>
    </row>
    <row r="38" spans="1:58" collapsed="1" x14ac:dyDescent="0.25">
      <c r="A38" s="276" t="s">
        <v>50</v>
      </c>
      <c r="B38" s="274" t="s">
        <v>50</v>
      </c>
      <c r="C38" s="242"/>
      <c r="D38" s="76"/>
      <c r="E38" s="764">
        <f>E31+SUM(E33:E37)</f>
        <v>33292.257000000027</v>
      </c>
      <c r="F38" s="733">
        <f>F31+SUM(F33:F37)</f>
        <v>47744.415000000037</v>
      </c>
      <c r="G38" s="242"/>
      <c r="H38" s="574">
        <v>17971.840000000007</v>
      </c>
      <c r="I38" s="577">
        <v>7117.8219999999992</v>
      </c>
      <c r="J38" s="693">
        <v>6572.2539999999999</v>
      </c>
      <c r="K38" s="242"/>
      <c r="L38" s="485">
        <v>11831.135999999997</v>
      </c>
      <c r="M38" s="518">
        <v>12684.351999999999</v>
      </c>
      <c r="N38" s="518">
        <v>10119.927000000005</v>
      </c>
      <c r="O38" s="518">
        <v>1630.341000000004</v>
      </c>
      <c r="P38" s="529">
        <v>36265.756000000001</v>
      </c>
      <c r="Q38" s="242"/>
      <c r="R38" s="485">
        <v>7415</v>
      </c>
      <c r="S38" s="518">
        <v>9752</v>
      </c>
      <c r="T38" s="518">
        <v>9963</v>
      </c>
      <c r="U38" s="518">
        <v>13109</v>
      </c>
      <c r="V38" s="518">
        <v>40239</v>
      </c>
      <c r="W38" s="426"/>
      <c r="X38" s="485">
        <v>10834</v>
      </c>
      <c r="Y38" s="378">
        <v>12979</v>
      </c>
      <c r="Z38" s="367">
        <v>13266</v>
      </c>
      <c r="AA38" s="367">
        <v>12542.217000000004</v>
      </c>
      <c r="AB38" s="40">
        <v>49621.217000000004</v>
      </c>
      <c r="AC38" s="426"/>
      <c r="AD38" s="83">
        <v>9450</v>
      </c>
      <c r="AE38" s="378">
        <v>10189</v>
      </c>
      <c r="AF38" s="378">
        <v>10515</v>
      </c>
      <c r="AG38" s="378">
        <v>9827</v>
      </c>
      <c r="AH38" s="40">
        <v>39981</v>
      </c>
      <c r="AI38" s="242"/>
      <c r="AJ38" s="83">
        <v>7511</v>
      </c>
      <c r="AK38" s="378">
        <v>6552</v>
      </c>
      <c r="AL38" s="378">
        <v>8793</v>
      </c>
      <c r="AM38" s="378">
        <v>8129</v>
      </c>
      <c r="AN38" s="40">
        <v>30985</v>
      </c>
      <c r="AO38" s="242"/>
      <c r="AP38" s="83">
        <v>7349</v>
      </c>
      <c r="AQ38" s="378">
        <v>5559</v>
      </c>
      <c r="AR38" s="378">
        <v>7934</v>
      </c>
      <c r="AS38" s="378">
        <v>7610</v>
      </c>
      <c r="AT38" s="40">
        <v>28452</v>
      </c>
      <c r="AU38" s="242"/>
      <c r="AV38" s="83">
        <v>6487</v>
      </c>
      <c r="AW38" s="39">
        <v>7068</v>
      </c>
      <c r="AX38" s="39">
        <v>7253</v>
      </c>
      <c r="AY38" s="39">
        <v>4420</v>
      </c>
      <c r="AZ38" s="40">
        <v>25228</v>
      </c>
      <c r="BA38" s="242"/>
      <c r="BB38" s="83">
        <v>1485</v>
      </c>
      <c r="BC38" s="39">
        <v>6881</v>
      </c>
      <c r="BD38" s="39">
        <v>6663</v>
      </c>
      <c r="BE38" s="39">
        <v>6427</v>
      </c>
      <c r="BF38" s="40">
        <v>21456</v>
      </c>
    </row>
    <row r="39" spans="1:58" ht="15" hidden="1" customHeight="1" outlineLevel="1" x14ac:dyDescent="0.25">
      <c r="A39" s="276" t="s">
        <v>209</v>
      </c>
      <c r="B39" s="268" t="s">
        <v>51</v>
      </c>
      <c r="C39" s="242"/>
      <c r="D39" s="76"/>
      <c r="E39" s="756">
        <f t="shared" ref="E39:E45" si="0">SUM(H39:J39,O39)</f>
        <v>0</v>
      </c>
      <c r="F39" s="731">
        <f t="shared" ref="F39:F45" si="1">SUM(L39:N39,U39)</f>
        <v>0</v>
      </c>
      <c r="G39" s="242"/>
      <c r="H39" s="531"/>
      <c r="I39" s="532"/>
      <c r="J39" s="691">
        <v>0</v>
      </c>
      <c r="K39" s="242"/>
      <c r="L39" s="487"/>
      <c r="M39" s="379"/>
      <c r="N39" s="379"/>
      <c r="O39" s="379"/>
      <c r="P39" s="85"/>
      <c r="Q39" s="242"/>
      <c r="R39" s="487"/>
      <c r="S39" s="379"/>
      <c r="T39" s="379"/>
      <c r="U39" s="379"/>
      <c r="V39" s="379"/>
      <c r="W39" s="426"/>
      <c r="X39" s="487"/>
      <c r="Y39" s="379"/>
      <c r="Z39" s="369"/>
      <c r="AA39" s="369"/>
      <c r="AB39" s="85"/>
      <c r="AC39" s="426"/>
      <c r="AD39" s="84">
        <v>0</v>
      </c>
      <c r="AE39" s="379">
        <v>0</v>
      </c>
      <c r="AF39" s="379"/>
      <c r="AG39" s="379">
        <v>0</v>
      </c>
      <c r="AH39" s="85">
        <v>0</v>
      </c>
      <c r="AI39" s="242"/>
      <c r="AJ39" s="84">
        <v>0</v>
      </c>
      <c r="AK39" s="379">
        <v>0</v>
      </c>
      <c r="AL39" s="379">
        <v>0</v>
      </c>
      <c r="AM39" s="379">
        <v>0</v>
      </c>
      <c r="AN39" s="85">
        <v>0</v>
      </c>
      <c r="AO39" s="242"/>
      <c r="AP39" s="84">
        <v>0</v>
      </c>
      <c r="AQ39" s="379">
        <v>0</v>
      </c>
      <c r="AR39" s="379">
        <v>0</v>
      </c>
      <c r="AS39" s="379">
        <v>0</v>
      </c>
      <c r="AT39" s="85">
        <v>0</v>
      </c>
      <c r="AU39" s="242"/>
      <c r="AV39" s="84">
        <v>0</v>
      </c>
      <c r="AW39" s="38">
        <v>0</v>
      </c>
      <c r="AX39" s="38">
        <v>0</v>
      </c>
      <c r="AY39" s="38">
        <v>0</v>
      </c>
      <c r="AZ39" s="85">
        <v>0</v>
      </c>
      <c r="BA39" s="242"/>
      <c r="BB39" s="84">
        <v>6</v>
      </c>
      <c r="BC39" s="38">
        <v>0</v>
      </c>
      <c r="BD39" s="38">
        <v>66</v>
      </c>
      <c r="BE39" s="38">
        <v>1</v>
      </c>
      <c r="BF39" s="85">
        <v>73</v>
      </c>
    </row>
    <row r="40" spans="1:58" ht="15" hidden="1" customHeight="1" outlineLevel="1" x14ac:dyDescent="0.25">
      <c r="A40" s="276" t="s">
        <v>52</v>
      </c>
      <c r="B40" s="268" t="s">
        <v>52</v>
      </c>
      <c r="C40" s="242"/>
      <c r="D40" s="88"/>
      <c r="E40" s="756">
        <f t="shared" si="0"/>
        <v>711</v>
      </c>
      <c r="F40" s="731">
        <f t="shared" si="1"/>
        <v>973</v>
      </c>
      <c r="G40" s="242"/>
      <c r="H40" s="531">
        <v>124</v>
      </c>
      <c r="I40" s="532">
        <v>226</v>
      </c>
      <c r="J40" s="691">
        <v>251</v>
      </c>
      <c r="K40" s="242"/>
      <c r="L40" s="531">
        <v>245</v>
      </c>
      <c r="M40" s="468">
        <v>242</v>
      </c>
      <c r="N40" s="468">
        <v>239</v>
      </c>
      <c r="O40" s="468">
        <v>110</v>
      </c>
      <c r="P40" s="510">
        <v>836</v>
      </c>
      <c r="Q40" s="242"/>
      <c r="R40" s="487">
        <v>252</v>
      </c>
      <c r="S40" s="379">
        <v>252</v>
      </c>
      <c r="T40" s="379">
        <v>237</v>
      </c>
      <c r="U40" s="379">
        <v>247</v>
      </c>
      <c r="V40" s="379">
        <v>988</v>
      </c>
      <c r="W40" s="426"/>
      <c r="X40" s="487">
        <v>316</v>
      </c>
      <c r="Y40" s="379">
        <v>250</v>
      </c>
      <c r="Z40" s="369">
        <v>234</v>
      </c>
      <c r="AA40" s="369">
        <v>186</v>
      </c>
      <c r="AB40" s="85">
        <v>986</v>
      </c>
      <c r="AC40" s="426"/>
      <c r="AD40" s="84">
        <v>268</v>
      </c>
      <c r="AE40" s="379">
        <v>267</v>
      </c>
      <c r="AF40" s="379">
        <v>375</v>
      </c>
      <c r="AG40" s="379">
        <v>411</v>
      </c>
      <c r="AH40" s="85">
        <v>1321</v>
      </c>
      <c r="AI40" s="242"/>
      <c r="AJ40" s="84">
        <v>257</v>
      </c>
      <c r="AK40" s="379">
        <v>256</v>
      </c>
      <c r="AL40" s="379">
        <v>257</v>
      </c>
      <c r="AM40" s="379">
        <v>265</v>
      </c>
      <c r="AN40" s="85">
        <v>1035</v>
      </c>
      <c r="AO40" s="242"/>
      <c r="AP40" s="84">
        <v>258</v>
      </c>
      <c r="AQ40" s="379">
        <v>257</v>
      </c>
      <c r="AR40" s="379">
        <v>256</v>
      </c>
      <c r="AS40" s="379">
        <v>257</v>
      </c>
      <c r="AT40" s="85">
        <v>1028</v>
      </c>
      <c r="AU40" s="242"/>
      <c r="AV40" s="84">
        <v>254</v>
      </c>
      <c r="AW40" s="38">
        <v>256</v>
      </c>
      <c r="AX40" s="38">
        <v>257</v>
      </c>
      <c r="AY40" s="38">
        <v>258</v>
      </c>
      <c r="AZ40" s="85">
        <v>1025</v>
      </c>
      <c r="BA40" s="242"/>
      <c r="BB40" s="84">
        <v>85</v>
      </c>
      <c r="BC40" s="38">
        <v>254</v>
      </c>
      <c r="BD40" s="38">
        <v>255</v>
      </c>
      <c r="BE40" s="38">
        <v>254</v>
      </c>
      <c r="BF40" s="85">
        <v>848</v>
      </c>
    </row>
    <row r="41" spans="1:58" ht="15" hidden="1" customHeight="1" outlineLevel="1" x14ac:dyDescent="0.25">
      <c r="A41" s="276" t="s">
        <v>64</v>
      </c>
      <c r="B41" s="268" t="s">
        <v>53</v>
      </c>
      <c r="C41" s="242"/>
      <c r="D41" s="88"/>
      <c r="E41" s="756">
        <f t="shared" si="0"/>
        <v>0</v>
      </c>
      <c r="F41" s="731">
        <f t="shared" si="1"/>
        <v>0</v>
      </c>
      <c r="G41" s="242"/>
      <c r="H41" s="531">
        <v>0</v>
      </c>
      <c r="I41" s="532">
        <v>0</v>
      </c>
      <c r="J41" s="691">
        <v>0</v>
      </c>
      <c r="K41" s="242"/>
      <c r="L41" s="531">
        <v>0</v>
      </c>
      <c r="M41" s="501">
        <v>0</v>
      </c>
      <c r="N41" s="501">
        <v>0</v>
      </c>
      <c r="O41" s="501">
        <v>0</v>
      </c>
      <c r="P41" s="510">
        <v>0</v>
      </c>
      <c r="Q41" s="242"/>
      <c r="R41" s="487">
        <v>0</v>
      </c>
      <c r="S41" s="379">
        <v>0</v>
      </c>
      <c r="T41" s="379">
        <v>0</v>
      </c>
      <c r="U41" s="379">
        <v>0</v>
      </c>
      <c r="V41" s="379">
        <v>0</v>
      </c>
      <c r="W41" s="426"/>
      <c r="X41" s="487">
        <v>0</v>
      </c>
      <c r="Y41" s="379">
        <v>0</v>
      </c>
      <c r="Z41" s="369">
        <v>0</v>
      </c>
      <c r="AA41" s="369">
        <v>0</v>
      </c>
      <c r="AB41" s="85">
        <v>0</v>
      </c>
      <c r="AC41" s="426"/>
      <c r="AD41" s="84">
        <v>0</v>
      </c>
      <c r="AE41" s="379">
        <v>0</v>
      </c>
      <c r="AF41" s="379">
        <v>0</v>
      </c>
      <c r="AG41" s="379">
        <v>0</v>
      </c>
      <c r="AH41" s="85">
        <v>0</v>
      </c>
      <c r="AI41" s="242"/>
      <c r="AJ41" s="84">
        <v>0</v>
      </c>
      <c r="AK41" s="379">
        <v>0</v>
      </c>
      <c r="AL41" s="379">
        <v>0</v>
      </c>
      <c r="AM41" s="379">
        <v>0</v>
      </c>
      <c r="AN41" s="85">
        <v>0</v>
      </c>
      <c r="AO41" s="242"/>
      <c r="AP41" s="84">
        <v>0</v>
      </c>
      <c r="AQ41" s="379">
        <v>0</v>
      </c>
      <c r="AR41" s="379">
        <v>0</v>
      </c>
      <c r="AS41" s="379">
        <v>0</v>
      </c>
      <c r="AT41" s="85">
        <v>0</v>
      </c>
      <c r="AU41" s="242"/>
      <c r="AV41" s="84">
        <v>0</v>
      </c>
      <c r="AW41" s="38">
        <v>0</v>
      </c>
      <c r="AX41" s="38">
        <v>0</v>
      </c>
      <c r="AY41" s="38">
        <v>0</v>
      </c>
      <c r="AZ41" s="85">
        <v>0</v>
      </c>
      <c r="BA41" s="242"/>
      <c r="BB41" s="84">
        <v>0</v>
      </c>
      <c r="BC41" s="38">
        <v>0</v>
      </c>
      <c r="BD41" s="38">
        <v>0</v>
      </c>
      <c r="BE41" s="38">
        <v>0</v>
      </c>
      <c r="BF41" s="85">
        <v>0</v>
      </c>
    </row>
    <row r="42" spans="1:58" ht="15" hidden="1" customHeight="1" outlineLevel="1" x14ac:dyDescent="0.25">
      <c r="A42" s="276" t="s">
        <v>91</v>
      </c>
      <c r="B42" s="268" t="s">
        <v>173</v>
      </c>
      <c r="C42" s="242"/>
      <c r="D42" s="88"/>
      <c r="E42" s="756">
        <f t="shared" si="0"/>
        <v>0</v>
      </c>
      <c r="F42" s="731">
        <f t="shared" si="1"/>
        <v>1872</v>
      </c>
      <c r="G42" s="242"/>
      <c r="H42" s="531">
        <v>0</v>
      </c>
      <c r="I42" s="532">
        <v>0</v>
      </c>
      <c r="J42" s="691">
        <v>0</v>
      </c>
      <c r="K42" s="242"/>
      <c r="L42" s="531">
        <v>0</v>
      </c>
      <c r="M42" s="501">
        <v>0</v>
      </c>
      <c r="N42" s="501">
        <v>0</v>
      </c>
      <c r="O42" s="501">
        <v>0</v>
      </c>
      <c r="P42" s="510">
        <v>0</v>
      </c>
      <c r="Q42" s="242"/>
      <c r="R42" s="487">
        <v>0</v>
      </c>
      <c r="S42" s="379">
        <v>0</v>
      </c>
      <c r="T42" s="379">
        <v>0</v>
      </c>
      <c r="U42" s="379">
        <v>1872</v>
      </c>
      <c r="V42" s="379">
        <v>1872</v>
      </c>
      <c r="W42" s="426"/>
      <c r="X42" s="487">
        <v>0</v>
      </c>
      <c r="Y42" s="379">
        <v>0</v>
      </c>
      <c r="Z42" s="369">
        <v>0</v>
      </c>
      <c r="AA42" s="369">
        <v>0</v>
      </c>
      <c r="AB42" s="85">
        <v>0</v>
      </c>
      <c r="AC42" s="426"/>
      <c r="AD42" s="84">
        <v>216</v>
      </c>
      <c r="AE42" s="379">
        <v>0</v>
      </c>
      <c r="AF42" s="379">
        <v>0</v>
      </c>
      <c r="AG42" s="379">
        <v>0</v>
      </c>
      <c r="AH42" s="85">
        <v>216</v>
      </c>
      <c r="AI42" s="242"/>
      <c r="AJ42" s="84">
        <v>0</v>
      </c>
      <c r="AK42" s="379">
        <v>0</v>
      </c>
      <c r="AL42" s="379">
        <v>0</v>
      </c>
      <c r="AM42" s="379">
        <v>444</v>
      </c>
      <c r="AN42" s="85">
        <v>444</v>
      </c>
      <c r="AO42" s="242"/>
      <c r="AP42" s="84">
        <v>0</v>
      </c>
      <c r="AQ42" s="379">
        <v>0</v>
      </c>
      <c r="AR42" s="379">
        <v>273</v>
      </c>
      <c r="AS42" s="379">
        <v>0</v>
      </c>
      <c r="AT42" s="85">
        <v>273</v>
      </c>
      <c r="AU42" s="242"/>
      <c r="AV42" s="84">
        <v>0</v>
      </c>
      <c r="AW42" s="38">
        <v>0</v>
      </c>
      <c r="AX42" s="38">
        <v>0</v>
      </c>
      <c r="AY42" s="38">
        <v>0</v>
      </c>
      <c r="AZ42" s="85">
        <v>0</v>
      </c>
      <c r="BA42" s="242"/>
      <c r="BB42" s="84">
        <v>1552</v>
      </c>
      <c r="BC42" s="38">
        <v>0</v>
      </c>
      <c r="BD42" s="38">
        <v>0</v>
      </c>
      <c r="BE42" s="38">
        <v>0</v>
      </c>
      <c r="BF42" s="85">
        <v>1552</v>
      </c>
    </row>
    <row r="43" spans="1:58" ht="15" hidden="1" customHeight="1" outlineLevel="1" x14ac:dyDescent="0.25">
      <c r="B43" s="268" t="s">
        <v>56</v>
      </c>
      <c r="C43" s="242"/>
      <c r="D43" s="88"/>
      <c r="E43" s="756">
        <f t="shared" si="0"/>
        <v>0</v>
      </c>
      <c r="F43" s="731">
        <f t="shared" si="1"/>
        <v>0</v>
      </c>
      <c r="G43" s="242"/>
      <c r="H43" s="531">
        <v>0</v>
      </c>
      <c r="I43" s="532">
        <v>0</v>
      </c>
      <c r="J43" s="691">
        <v>0</v>
      </c>
      <c r="K43" s="242"/>
      <c r="L43" s="531">
        <v>0</v>
      </c>
      <c r="M43" s="501">
        <v>0</v>
      </c>
      <c r="N43" s="501">
        <v>0</v>
      </c>
      <c r="O43" s="501">
        <v>0</v>
      </c>
      <c r="P43" s="510">
        <v>0</v>
      </c>
      <c r="Q43" s="242"/>
      <c r="R43" s="487">
        <v>0</v>
      </c>
      <c r="S43" s="379">
        <v>0</v>
      </c>
      <c r="T43" s="379">
        <v>0</v>
      </c>
      <c r="U43" s="379">
        <v>0</v>
      </c>
      <c r="V43" s="379">
        <v>0</v>
      </c>
      <c r="W43" s="426"/>
      <c r="X43" s="487">
        <v>0</v>
      </c>
      <c r="Y43" s="379">
        <v>0</v>
      </c>
      <c r="Z43" s="369">
        <v>0</v>
      </c>
      <c r="AA43" s="369">
        <v>0</v>
      </c>
      <c r="AB43" s="85">
        <v>0</v>
      </c>
      <c r="AC43" s="426"/>
      <c r="AD43" s="84">
        <v>0</v>
      </c>
      <c r="AE43" s="379">
        <v>0</v>
      </c>
      <c r="AF43" s="379">
        <v>0</v>
      </c>
      <c r="AG43" s="379">
        <v>0</v>
      </c>
      <c r="AH43" s="85">
        <v>0</v>
      </c>
      <c r="AI43" s="242"/>
      <c r="AJ43" s="84">
        <v>0</v>
      </c>
      <c r="AK43" s="379">
        <v>0</v>
      </c>
      <c r="AL43" s="379">
        <v>0</v>
      </c>
      <c r="AM43" s="379">
        <v>0</v>
      </c>
      <c r="AN43" s="85">
        <v>0</v>
      </c>
      <c r="AO43" s="242"/>
      <c r="AP43" s="84">
        <v>0</v>
      </c>
      <c r="AQ43" s="379">
        <v>0</v>
      </c>
      <c r="AR43" s="379">
        <v>0</v>
      </c>
      <c r="AS43" s="379">
        <v>0</v>
      </c>
      <c r="AT43" s="85">
        <v>0</v>
      </c>
      <c r="AU43" s="242"/>
      <c r="AV43" s="84">
        <v>0</v>
      </c>
      <c r="AW43" s="38">
        <v>0</v>
      </c>
      <c r="AX43" s="38">
        <v>0</v>
      </c>
      <c r="AY43" s="38">
        <v>0</v>
      </c>
      <c r="AZ43" s="85">
        <v>0</v>
      </c>
      <c r="BA43" s="242"/>
      <c r="BB43" s="84">
        <v>281</v>
      </c>
      <c r="BC43" s="38">
        <v>-281</v>
      </c>
      <c r="BD43" s="38">
        <v>0</v>
      </c>
      <c r="BE43" s="38">
        <v>0</v>
      </c>
      <c r="BF43" s="85">
        <v>0</v>
      </c>
    </row>
    <row r="44" spans="1:58" ht="15" hidden="1" customHeight="1" outlineLevel="1" x14ac:dyDescent="0.25">
      <c r="A44" s="276" t="s">
        <v>135</v>
      </c>
      <c r="B44" s="268" t="s">
        <v>79</v>
      </c>
      <c r="C44" s="242"/>
      <c r="D44" s="217"/>
      <c r="E44" s="756">
        <f t="shared" si="0"/>
        <v>0</v>
      </c>
      <c r="F44" s="731">
        <f t="shared" si="1"/>
        <v>0</v>
      </c>
      <c r="G44" s="242"/>
      <c r="H44" s="531">
        <v>0</v>
      </c>
      <c r="I44" s="532">
        <v>0</v>
      </c>
      <c r="J44" s="691">
        <v>0</v>
      </c>
      <c r="K44" s="242"/>
      <c r="L44" s="531">
        <v>0</v>
      </c>
      <c r="M44" s="501">
        <v>0</v>
      </c>
      <c r="N44" s="501">
        <v>0</v>
      </c>
      <c r="O44" s="501">
        <v>0</v>
      </c>
      <c r="P44" s="510">
        <v>0</v>
      </c>
      <c r="Q44" s="242"/>
      <c r="R44" s="487">
        <v>0</v>
      </c>
      <c r="S44" s="379">
        <v>0</v>
      </c>
      <c r="T44" s="379">
        <v>0</v>
      </c>
      <c r="U44" s="379">
        <v>0</v>
      </c>
      <c r="V44" s="379">
        <v>0</v>
      </c>
      <c r="W44" s="426"/>
      <c r="X44" s="487">
        <v>0</v>
      </c>
      <c r="Y44" s="379">
        <v>0</v>
      </c>
      <c r="Z44" s="369">
        <v>0</v>
      </c>
      <c r="AA44" s="369">
        <v>0</v>
      </c>
      <c r="AB44" s="85">
        <v>0</v>
      </c>
      <c r="AC44" s="426"/>
      <c r="AD44" s="84">
        <v>0</v>
      </c>
      <c r="AE44" s="379">
        <v>0</v>
      </c>
      <c r="AF44" s="379">
        <v>0</v>
      </c>
      <c r="AG44" s="379">
        <v>0</v>
      </c>
      <c r="AH44" s="85">
        <v>0</v>
      </c>
      <c r="AI44" s="242"/>
      <c r="AJ44" s="84">
        <v>0</v>
      </c>
      <c r="AK44" s="379">
        <v>0</v>
      </c>
      <c r="AL44" s="379">
        <v>0</v>
      </c>
      <c r="AM44" s="379">
        <v>0</v>
      </c>
      <c r="AN44" s="85">
        <v>0</v>
      </c>
      <c r="AO44" s="242"/>
      <c r="AP44" s="84">
        <v>0</v>
      </c>
      <c r="AQ44" s="379">
        <v>0</v>
      </c>
      <c r="AR44" s="379">
        <v>0</v>
      </c>
      <c r="AS44" s="379">
        <v>0</v>
      </c>
      <c r="AT44" s="85">
        <v>0</v>
      </c>
      <c r="AU44" s="242"/>
      <c r="AV44" s="84">
        <v>281</v>
      </c>
      <c r="AW44" s="38">
        <v>0</v>
      </c>
      <c r="AX44" s="38">
        <v>0</v>
      </c>
      <c r="AY44" s="38">
        <v>0</v>
      </c>
      <c r="AZ44" s="85">
        <v>281</v>
      </c>
      <c r="BA44" s="242"/>
      <c r="BB44" s="84">
        <v>0</v>
      </c>
      <c r="BC44" s="38">
        <v>844</v>
      </c>
      <c r="BD44" s="38">
        <v>562</v>
      </c>
      <c r="BE44" s="38">
        <v>563</v>
      </c>
      <c r="BF44" s="85">
        <v>1969</v>
      </c>
    </row>
    <row r="45" spans="1:58" ht="17.25" hidden="1" customHeight="1" outlineLevel="1" x14ac:dyDescent="0.4">
      <c r="A45" s="276" t="s">
        <v>140</v>
      </c>
      <c r="B45" s="268" t="s">
        <v>27</v>
      </c>
      <c r="C45" s="242"/>
      <c r="D45" s="88"/>
      <c r="E45" s="765">
        <f t="shared" si="0"/>
        <v>-3469.4719999999998</v>
      </c>
      <c r="F45" s="766">
        <f t="shared" si="1"/>
        <v>8840.2919999999995</v>
      </c>
      <c r="G45" s="242"/>
      <c r="H45" s="587">
        <v>-9800</v>
      </c>
      <c r="I45" s="588">
        <v>506</v>
      </c>
      <c r="J45" s="698">
        <v>175</v>
      </c>
      <c r="K45" s="242"/>
      <c r="L45" s="587">
        <v>777.49400000000003</v>
      </c>
      <c r="M45" s="591">
        <v>2866.08</v>
      </c>
      <c r="N45" s="591">
        <v>4476.7179999999989</v>
      </c>
      <c r="O45" s="591">
        <v>5649.5280000000002</v>
      </c>
      <c r="P45" s="592">
        <v>13769.82</v>
      </c>
      <c r="Q45" s="242"/>
      <c r="R45" s="489">
        <v>3236.0680000000002</v>
      </c>
      <c r="S45" s="383">
        <v>-572.06800000000021</v>
      </c>
      <c r="T45" s="383">
        <v>58</v>
      </c>
      <c r="U45" s="383">
        <v>720</v>
      </c>
      <c r="V45" s="383">
        <v>3442</v>
      </c>
      <c r="W45" s="426"/>
      <c r="X45" s="489">
        <v>204</v>
      </c>
      <c r="Y45" s="383">
        <v>359</v>
      </c>
      <c r="Z45" s="371">
        <v>-362</v>
      </c>
      <c r="AA45" s="371">
        <v>1238.5060000000001</v>
      </c>
      <c r="AB45" s="241">
        <v>1439.5060000000001</v>
      </c>
      <c r="AC45" s="426"/>
      <c r="AD45" s="240">
        <v>312</v>
      </c>
      <c r="AE45" s="383">
        <v>-203</v>
      </c>
      <c r="AF45" s="383">
        <v>110</v>
      </c>
      <c r="AG45" s="383">
        <v>547</v>
      </c>
      <c r="AH45" s="241">
        <v>766</v>
      </c>
      <c r="AI45" s="242"/>
      <c r="AJ45" s="240">
        <v>-264</v>
      </c>
      <c r="AK45" s="383">
        <v>131</v>
      </c>
      <c r="AL45" s="383">
        <v>-266</v>
      </c>
      <c r="AM45" s="383">
        <v>76</v>
      </c>
      <c r="AN45" s="241">
        <v>-323</v>
      </c>
      <c r="AO45" s="242"/>
      <c r="AP45" s="240">
        <v>-790</v>
      </c>
      <c r="AQ45" s="383">
        <v>223</v>
      </c>
      <c r="AR45" s="383">
        <v>129</v>
      </c>
      <c r="AS45" s="383">
        <v>400</v>
      </c>
      <c r="AT45" s="241">
        <v>-38</v>
      </c>
      <c r="AU45" s="242"/>
      <c r="AV45" s="240">
        <v>16</v>
      </c>
      <c r="AW45" s="239">
        <v>309</v>
      </c>
      <c r="AX45" s="239">
        <v>-69</v>
      </c>
      <c r="AY45" s="239">
        <v>991</v>
      </c>
      <c r="AZ45" s="241">
        <v>1247</v>
      </c>
      <c r="BA45" s="242"/>
      <c r="BB45" s="290">
        <v>0</v>
      </c>
      <c r="BC45" s="291">
        <v>0</v>
      </c>
      <c r="BD45" s="291">
        <v>0</v>
      </c>
      <c r="BE45" s="291">
        <v>0</v>
      </c>
      <c r="BF45" s="292">
        <v>0</v>
      </c>
    </row>
    <row r="46" spans="1:58" ht="15.75" collapsed="1" thickBot="1" x14ac:dyDescent="0.3">
      <c r="A46" s="276" t="s">
        <v>58</v>
      </c>
      <c r="B46" s="274" t="s">
        <v>58</v>
      </c>
      <c r="C46" s="242"/>
      <c r="D46" s="88"/>
      <c r="E46" s="764">
        <f>SUM(E38:E45)</f>
        <v>30533.785000000025</v>
      </c>
      <c r="F46" s="733">
        <f>SUM(F38:F45)</f>
        <v>59429.707000000039</v>
      </c>
      <c r="G46" s="242"/>
      <c r="H46" s="574">
        <v>8295.8400000000074</v>
      </c>
      <c r="I46" s="577">
        <v>7849.8219999999992</v>
      </c>
      <c r="J46" s="693">
        <v>6998.2539999999999</v>
      </c>
      <c r="K46" s="242"/>
      <c r="L46" s="485">
        <v>12853.629999999997</v>
      </c>
      <c r="M46" s="518">
        <v>15792.431999999999</v>
      </c>
      <c r="N46" s="518">
        <v>14835.645000000004</v>
      </c>
      <c r="O46" s="518">
        <v>7389.8690000000042</v>
      </c>
      <c r="P46" s="529">
        <v>50871.576000000001</v>
      </c>
      <c r="Q46" s="242"/>
      <c r="R46" s="485">
        <v>10903.067999999999</v>
      </c>
      <c r="S46" s="518">
        <v>9431.9320000000007</v>
      </c>
      <c r="T46" s="518">
        <v>10258</v>
      </c>
      <c r="U46" s="518">
        <v>15948</v>
      </c>
      <c r="V46" s="518">
        <v>46541</v>
      </c>
      <c r="W46" s="426"/>
      <c r="X46" s="485">
        <v>11354</v>
      </c>
      <c r="Y46" s="378">
        <v>13588</v>
      </c>
      <c r="Z46" s="367">
        <v>13138</v>
      </c>
      <c r="AA46" s="367">
        <v>13966.723000000005</v>
      </c>
      <c r="AB46" s="40">
        <v>52046.723000000005</v>
      </c>
      <c r="AC46" s="426"/>
      <c r="AD46" s="83">
        <v>10246</v>
      </c>
      <c r="AE46" s="378">
        <v>10253</v>
      </c>
      <c r="AF46" s="378">
        <v>11000</v>
      </c>
      <c r="AG46" s="378">
        <v>10785</v>
      </c>
      <c r="AH46" s="40">
        <v>42284</v>
      </c>
      <c r="AI46" s="242"/>
      <c r="AJ46" s="83">
        <v>7504</v>
      </c>
      <c r="AK46" s="378">
        <v>6939</v>
      </c>
      <c r="AL46" s="378">
        <v>8784</v>
      </c>
      <c r="AM46" s="378">
        <v>8914</v>
      </c>
      <c r="AN46" s="40">
        <v>32141</v>
      </c>
      <c r="AO46" s="242"/>
      <c r="AP46" s="83">
        <v>6817</v>
      </c>
      <c r="AQ46" s="378">
        <v>6039</v>
      </c>
      <c r="AR46" s="378">
        <v>8592</v>
      </c>
      <c r="AS46" s="378">
        <v>8267</v>
      </c>
      <c r="AT46" s="40">
        <v>29715</v>
      </c>
      <c r="AU46" s="242"/>
      <c r="AV46" s="83">
        <v>7038</v>
      </c>
      <c r="AW46" s="39">
        <v>7633</v>
      </c>
      <c r="AX46" s="39">
        <v>7441</v>
      </c>
      <c r="AY46" s="39">
        <v>5669</v>
      </c>
      <c r="AZ46" s="40">
        <v>27781</v>
      </c>
      <c r="BA46" s="242"/>
      <c r="BB46" s="83">
        <v>3409</v>
      </c>
      <c r="BC46" s="39">
        <v>7698</v>
      </c>
      <c r="BD46" s="39">
        <v>7546</v>
      </c>
      <c r="BE46" s="39">
        <v>7245</v>
      </c>
      <c r="BF46" s="40">
        <v>25898</v>
      </c>
    </row>
    <row r="47" spans="1:58" x14ac:dyDescent="0.25">
      <c r="B47" s="274"/>
      <c r="C47" s="242"/>
      <c r="D47" s="76"/>
      <c r="E47" s="726"/>
      <c r="F47" s="726"/>
      <c r="G47" s="242"/>
      <c r="H47" s="546"/>
      <c r="I47" s="722"/>
      <c r="J47" s="686"/>
      <c r="K47" s="242"/>
      <c r="L47" s="490"/>
      <c r="M47" s="378"/>
      <c r="N47" s="378"/>
      <c r="O47" s="367"/>
      <c r="P47" s="40"/>
      <c r="Q47" s="242"/>
      <c r="R47" s="490"/>
      <c r="S47" s="378"/>
      <c r="T47" s="378"/>
      <c r="U47" s="367"/>
      <c r="V47" s="40"/>
      <c r="W47" s="426"/>
      <c r="X47" s="490"/>
      <c r="Y47" s="378"/>
      <c r="Z47" s="367"/>
      <c r="AA47" s="367"/>
      <c r="AB47" s="40"/>
      <c r="AC47" s="426"/>
      <c r="AD47" s="83"/>
      <c r="AE47" s="378"/>
      <c r="AF47" s="378"/>
      <c r="AG47" s="378"/>
      <c r="AH47" s="40"/>
      <c r="AI47" s="242"/>
      <c r="AJ47" s="83"/>
      <c r="AK47" s="378"/>
      <c r="AL47" s="378"/>
      <c r="AM47" s="378"/>
      <c r="AN47" s="40"/>
      <c r="AO47" s="242"/>
      <c r="AP47" s="83"/>
      <c r="AQ47" s="378"/>
      <c r="AR47" s="378"/>
      <c r="AS47" s="378"/>
      <c r="AT47" s="40"/>
      <c r="AU47" s="242"/>
      <c r="AV47" s="83"/>
      <c r="AW47" s="39"/>
      <c r="AX47" s="39"/>
      <c r="AY47" s="39"/>
      <c r="AZ47" s="40"/>
      <c r="BA47" s="242"/>
      <c r="BB47" s="83"/>
      <c r="BC47" s="39"/>
      <c r="BD47" s="39"/>
      <c r="BE47" s="39"/>
      <c r="BF47" s="40"/>
    </row>
    <row r="48" spans="1:58" x14ac:dyDescent="0.25">
      <c r="B48" s="268"/>
      <c r="C48" s="242"/>
      <c r="D48" s="114"/>
      <c r="E48" s="722"/>
      <c r="F48" s="722"/>
      <c r="G48" s="242"/>
      <c r="H48" s="546"/>
      <c r="I48" s="722"/>
      <c r="J48" s="911"/>
      <c r="K48" s="242"/>
      <c r="L48" s="490"/>
      <c r="M48" s="378"/>
      <c r="N48" s="378"/>
      <c r="O48" s="367"/>
      <c r="P48" s="40"/>
      <c r="Q48" s="242"/>
      <c r="R48" s="490"/>
      <c r="S48" s="378"/>
      <c r="T48" s="378"/>
      <c r="U48" s="367"/>
      <c r="V48" s="40"/>
      <c r="W48" s="426"/>
      <c r="X48" s="490"/>
      <c r="Y48" s="378"/>
      <c r="Z48" s="367"/>
      <c r="AA48" s="367"/>
      <c r="AB48" s="40"/>
      <c r="AC48" s="426"/>
      <c r="AD48" s="83"/>
      <c r="AE48" s="378"/>
      <c r="AF48" s="378"/>
      <c r="AG48" s="378"/>
      <c r="AH48" s="40"/>
      <c r="AI48" s="242"/>
      <c r="AJ48" s="83"/>
      <c r="AK48" s="378"/>
      <c r="AL48" s="378"/>
      <c r="AM48" s="378"/>
      <c r="AN48" s="40"/>
      <c r="AO48" s="242"/>
      <c r="AP48" s="83"/>
      <c r="AQ48" s="378"/>
      <c r="AR48" s="378"/>
      <c r="AS48" s="378"/>
      <c r="AT48" s="40"/>
      <c r="AU48" s="242"/>
      <c r="AV48" s="83"/>
      <c r="AW48" s="378"/>
      <c r="AX48" s="378"/>
      <c r="AY48" s="378"/>
      <c r="AZ48" s="40"/>
      <c r="BA48" s="242"/>
      <c r="BB48" s="83"/>
      <c r="BC48" s="378"/>
      <c r="BD48" s="378"/>
      <c r="BE48" s="378"/>
      <c r="BF48" s="40"/>
    </row>
    <row r="49" spans="1:58" x14ac:dyDescent="0.25">
      <c r="A49" s="276" t="s">
        <v>197</v>
      </c>
      <c r="B49" s="274" t="s">
        <v>18</v>
      </c>
      <c r="C49" s="242"/>
      <c r="D49" s="88"/>
      <c r="E49" s="722"/>
      <c r="F49" s="722"/>
      <c r="G49" s="242"/>
      <c r="H49" s="546">
        <v>446478.71100000001</v>
      </c>
      <c r="I49" s="722">
        <v>440317.28200000001</v>
      </c>
      <c r="J49" s="911">
        <v>432708.24800000002</v>
      </c>
      <c r="K49" s="242"/>
      <c r="L49" s="490">
        <v>459811.56300000002</v>
      </c>
      <c r="M49" s="378">
        <v>454842.95</v>
      </c>
      <c r="N49" s="378">
        <v>464274.66399999999</v>
      </c>
      <c r="O49" s="367">
        <v>440251.97499999998</v>
      </c>
      <c r="P49" s="40"/>
      <c r="Q49" s="242"/>
      <c r="R49" s="490">
        <v>304395</v>
      </c>
      <c r="S49" s="378">
        <v>298807</v>
      </c>
      <c r="T49" s="378">
        <v>298864</v>
      </c>
      <c r="U49" s="367">
        <v>468680</v>
      </c>
      <c r="V49" s="378"/>
      <c r="W49" s="426"/>
      <c r="X49" s="490">
        <v>329624</v>
      </c>
      <c r="Y49" s="378">
        <v>322661</v>
      </c>
      <c r="Z49" s="367">
        <v>320699.09000000003</v>
      </c>
      <c r="AA49" s="367">
        <v>312686.24400000001</v>
      </c>
      <c r="AB49" s="40"/>
      <c r="AC49" s="426"/>
      <c r="AD49" s="83">
        <v>346464</v>
      </c>
      <c r="AE49" s="378">
        <v>344013</v>
      </c>
      <c r="AF49" s="378">
        <v>340805</v>
      </c>
      <c r="AG49" s="378">
        <v>332382</v>
      </c>
      <c r="AH49" s="40"/>
      <c r="AI49" s="242"/>
      <c r="AJ49" s="83">
        <v>272697</v>
      </c>
      <c r="AK49" s="378">
        <v>271257</v>
      </c>
      <c r="AL49" s="378">
        <v>268015</v>
      </c>
      <c r="AM49" s="378">
        <v>334837</v>
      </c>
      <c r="AN49" s="40"/>
      <c r="AO49" s="242"/>
      <c r="AP49" s="83">
        <v>251168</v>
      </c>
      <c r="AQ49" s="378">
        <v>257885</v>
      </c>
      <c r="AR49" s="378">
        <v>264323</v>
      </c>
      <c r="AS49" s="378">
        <v>274203</v>
      </c>
      <c r="AT49" s="281"/>
      <c r="AU49" s="242"/>
      <c r="AV49" s="83">
        <v>262965</v>
      </c>
      <c r="AW49" s="39">
        <v>259441</v>
      </c>
      <c r="AX49" s="39">
        <v>261025</v>
      </c>
      <c r="AY49" s="39">
        <v>253741</v>
      </c>
      <c r="AZ49" s="281"/>
      <c r="BA49" s="242"/>
      <c r="BB49" s="83">
        <v>257704</v>
      </c>
      <c r="BC49" s="39">
        <v>255672</v>
      </c>
      <c r="BD49" s="39">
        <v>257757</v>
      </c>
      <c r="BE49" s="39">
        <v>252035</v>
      </c>
      <c r="BF49" s="281"/>
    </row>
    <row r="50" spans="1:58" x14ac:dyDescent="0.25">
      <c r="B50" s="274"/>
      <c r="C50" s="242"/>
      <c r="D50" s="723"/>
      <c r="E50" s="723"/>
      <c r="F50" s="723"/>
      <c r="G50" s="242"/>
      <c r="H50" s="490"/>
      <c r="I50" s="723"/>
      <c r="J50" s="913"/>
      <c r="K50" s="242"/>
      <c r="L50" s="490"/>
      <c r="M50" s="378"/>
      <c r="N50" s="378"/>
      <c r="O50" s="367"/>
      <c r="P50" s="40"/>
      <c r="Q50" s="242"/>
      <c r="R50" s="490"/>
      <c r="S50" s="378"/>
      <c r="T50" s="378"/>
      <c r="U50" s="367"/>
      <c r="V50" s="378"/>
      <c r="W50" s="426"/>
      <c r="X50" s="490"/>
      <c r="Y50" s="378"/>
      <c r="Z50" s="367"/>
      <c r="AA50" s="367"/>
      <c r="AB50" s="40"/>
      <c r="AC50" s="426"/>
      <c r="AD50" s="83"/>
      <c r="AE50" s="378"/>
      <c r="AF50" s="378"/>
      <c r="AG50" s="378">
        <v>0</v>
      </c>
      <c r="AH50" s="40"/>
      <c r="AI50" s="242"/>
      <c r="AJ50" s="83"/>
      <c r="AK50" s="378"/>
      <c r="AL50" s="378"/>
      <c r="AM50" s="378"/>
      <c r="AN50" s="40"/>
      <c r="AO50" s="242"/>
      <c r="AP50" s="83"/>
      <c r="AQ50" s="378"/>
      <c r="AR50" s="378"/>
      <c r="AS50" s="242"/>
      <c r="AT50" s="281"/>
      <c r="AU50" s="242"/>
      <c r="AV50" s="83"/>
      <c r="AW50" s="39"/>
      <c r="AX50" s="39"/>
      <c r="AY50" s="39"/>
      <c r="AZ50" s="281"/>
      <c r="BA50" s="242"/>
      <c r="BB50" s="83"/>
      <c r="BC50" s="39"/>
      <c r="BD50" s="39"/>
      <c r="BE50" s="39"/>
      <c r="BF50" s="281"/>
    </row>
    <row r="51" spans="1:58" hidden="1" outlineLevel="1" x14ac:dyDescent="0.25">
      <c r="A51" s="276" t="s">
        <v>198</v>
      </c>
      <c r="B51" s="268" t="s">
        <v>19</v>
      </c>
      <c r="C51" s="242"/>
      <c r="D51" s="744"/>
      <c r="E51" s="744"/>
      <c r="F51" s="744"/>
      <c r="G51" s="242"/>
      <c r="H51" s="491">
        <v>160753.734</v>
      </c>
      <c r="I51" s="744">
        <v>156732.05299999999</v>
      </c>
      <c r="J51" s="914">
        <v>157912.255</v>
      </c>
      <c r="K51" s="242"/>
      <c r="L51" s="491">
        <v>194042.41800000001</v>
      </c>
      <c r="M51" s="379">
        <v>183573.89600000001</v>
      </c>
      <c r="N51" s="379">
        <v>174774.47500000001</v>
      </c>
      <c r="O51" s="369">
        <v>168887.68299999999</v>
      </c>
      <c r="P51" s="85"/>
      <c r="Q51" s="242"/>
      <c r="R51" s="491">
        <v>72250</v>
      </c>
      <c r="S51" s="379">
        <v>65710</v>
      </c>
      <c r="T51" s="379">
        <v>62080</v>
      </c>
      <c r="U51" s="369">
        <v>199401</v>
      </c>
      <c r="V51" s="379"/>
      <c r="W51" s="426"/>
      <c r="X51" s="491">
        <v>110571</v>
      </c>
      <c r="Y51" s="379">
        <v>98402</v>
      </c>
      <c r="Z51" s="369">
        <v>87873.153999999995</v>
      </c>
      <c r="AA51" s="369">
        <v>79282.444000000003</v>
      </c>
      <c r="AB51" s="85"/>
      <c r="AC51" s="426"/>
      <c r="AD51" s="84">
        <v>138236</v>
      </c>
      <c r="AE51" s="379">
        <v>136650</v>
      </c>
      <c r="AF51" s="379">
        <v>126110</v>
      </c>
      <c r="AG51" s="379">
        <v>118439</v>
      </c>
      <c r="AH51" s="85"/>
      <c r="AI51" s="242"/>
      <c r="AJ51" s="84">
        <v>86119</v>
      </c>
      <c r="AK51" s="379">
        <v>83180</v>
      </c>
      <c r="AL51" s="379">
        <v>76745</v>
      </c>
      <c r="AM51" s="379">
        <v>132261</v>
      </c>
      <c r="AN51" s="85"/>
      <c r="AO51" s="242"/>
      <c r="AP51" s="84">
        <v>85819</v>
      </c>
      <c r="AQ51" s="379">
        <v>92415</v>
      </c>
      <c r="AR51" s="379">
        <v>87502</v>
      </c>
      <c r="AS51" s="379">
        <v>90095</v>
      </c>
      <c r="AT51" s="281"/>
      <c r="AU51" s="242"/>
      <c r="AV51" s="84">
        <v>102337</v>
      </c>
      <c r="AW51" s="38">
        <v>98927</v>
      </c>
      <c r="AX51" s="38">
        <v>95932</v>
      </c>
      <c r="AY51" s="38">
        <v>88268</v>
      </c>
      <c r="AZ51" s="281"/>
      <c r="BA51" s="242"/>
      <c r="BB51" s="84">
        <v>112000</v>
      </c>
      <c r="BC51" s="38">
        <v>108667</v>
      </c>
      <c r="BD51" s="38">
        <v>106996</v>
      </c>
      <c r="BE51" s="38">
        <v>101967</v>
      </c>
      <c r="BF51" s="281"/>
    </row>
    <row r="52" spans="1:58" ht="17.25" hidden="1" outlineLevel="1" x14ac:dyDescent="0.4">
      <c r="B52" s="268" t="s">
        <v>21</v>
      </c>
      <c r="C52" s="242"/>
      <c r="D52" s="745"/>
      <c r="E52" s="745"/>
      <c r="F52" s="745"/>
      <c r="G52" s="242"/>
      <c r="H52" s="492">
        <v>92167.437000000005</v>
      </c>
      <c r="I52" s="745">
        <v>91966.046000000002</v>
      </c>
      <c r="J52" s="915">
        <v>85129.535000000003</v>
      </c>
      <c r="K52" s="242"/>
      <c r="L52" s="492">
        <v>71560</v>
      </c>
      <c r="M52" s="383">
        <v>74569.139999999985</v>
      </c>
      <c r="N52" s="383">
        <v>92955.01999999999</v>
      </c>
      <c r="O52" s="370">
        <v>82025.385999999999</v>
      </c>
      <c r="P52" s="241"/>
      <c r="Q52" s="242"/>
      <c r="R52" s="492">
        <v>41060</v>
      </c>
      <c r="S52" s="383">
        <v>40272</v>
      </c>
      <c r="T52" s="383">
        <v>41867</v>
      </c>
      <c r="U52" s="370">
        <v>75059</v>
      </c>
      <c r="V52" s="383"/>
      <c r="W52" s="426"/>
      <c r="X52" s="492">
        <v>43460</v>
      </c>
      <c r="Y52" s="383">
        <v>43352</v>
      </c>
      <c r="Z52" s="370">
        <v>46959.319999999992</v>
      </c>
      <c r="AA52" s="370">
        <v>43407.203999999998</v>
      </c>
      <c r="AB52" s="241"/>
      <c r="AC52" s="426"/>
      <c r="AD52" s="240">
        <v>45134</v>
      </c>
      <c r="AE52" s="383">
        <v>41544</v>
      </c>
      <c r="AF52" s="383">
        <v>45869</v>
      </c>
      <c r="AG52" s="383">
        <v>41979</v>
      </c>
      <c r="AH52" s="241"/>
      <c r="AI52" s="242"/>
      <c r="AJ52" s="240">
        <v>31697</v>
      </c>
      <c r="AK52" s="383">
        <v>31222</v>
      </c>
      <c r="AL52" s="383">
        <v>32686</v>
      </c>
      <c r="AM52" s="383">
        <v>41912</v>
      </c>
      <c r="AN52" s="241"/>
      <c r="AO52" s="242"/>
      <c r="AP52" s="240">
        <v>19135</v>
      </c>
      <c r="AQ52" s="383">
        <v>18100</v>
      </c>
      <c r="AR52" s="383">
        <v>27029</v>
      </c>
      <c r="AS52" s="383">
        <v>31471</v>
      </c>
      <c r="AT52" s="281"/>
      <c r="AU52" s="242"/>
      <c r="AV52" s="240">
        <v>18091</v>
      </c>
      <c r="AW52" s="239">
        <v>16310</v>
      </c>
      <c r="AX52" s="239">
        <v>19266</v>
      </c>
      <c r="AY52" s="239">
        <v>19671</v>
      </c>
      <c r="AZ52" s="281"/>
      <c r="BA52" s="242"/>
      <c r="BB52" s="240">
        <v>6291</v>
      </c>
      <c r="BC52" s="239">
        <v>6917</v>
      </c>
      <c r="BD52" s="239">
        <v>9485</v>
      </c>
      <c r="BE52" s="239">
        <v>8340</v>
      </c>
      <c r="BF52" s="281"/>
    </row>
    <row r="53" spans="1:58" collapsed="1" x14ac:dyDescent="0.25">
      <c r="A53" s="276" t="s">
        <v>199</v>
      </c>
      <c r="B53" s="274" t="s">
        <v>22</v>
      </c>
      <c r="C53" s="242"/>
      <c r="D53" s="723"/>
      <c r="E53" s="723"/>
      <c r="F53" s="723"/>
      <c r="G53" s="242"/>
      <c r="H53" s="490">
        <v>252921.171</v>
      </c>
      <c r="I53" s="723">
        <v>248698.09899999999</v>
      </c>
      <c r="J53" s="913">
        <v>243041.79</v>
      </c>
      <c r="K53" s="242"/>
      <c r="L53" s="490">
        <v>265602.41800000001</v>
      </c>
      <c r="M53" s="378">
        <v>258143.03599999999</v>
      </c>
      <c r="N53" s="378">
        <v>267729.495</v>
      </c>
      <c r="O53" s="367">
        <v>250913.06899999999</v>
      </c>
      <c r="P53" s="40"/>
      <c r="Q53" s="242"/>
      <c r="R53" s="490">
        <v>113310</v>
      </c>
      <c r="S53" s="378">
        <v>105982</v>
      </c>
      <c r="T53" s="378">
        <v>103947</v>
      </c>
      <c r="U53" s="367">
        <v>274460</v>
      </c>
      <c r="V53" s="378"/>
      <c r="W53" s="426"/>
      <c r="X53" s="490">
        <v>154031</v>
      </c>
      <c r="Y53" s="378">
        <v>141754</v>
      </c>
      <c r="Z53" s="367">
        <v>134832.47399999999</v>
      </c>
      <c r="AA53" s="367">
        <v>122689.648</v>
      </c>
      <c r="AB53" s="40"/>
      <c r="AC53" s="426"/>
      <c r="AD53" s="83">
        <v>183370</v>
      </c>
      <c r="AE53" s="378">
        <v>178194</v>
      </c>
      <c r="AF53" s="378">
        <v>171979</v>
      </c>
      <c r="AG53" s="378">
        <v>160418</v>
      </c>
      <c r="AH53" s="40"/>
      <c r="AI53" s="242"/>
      <c r="AJ53" s="83">
        <v>117816</v>
      </c>
      <c r="AK53" s="378">
        <v>114402</v>
      </c>
      <c r="AL53" s="378">
        <v>109431</v>
      </c>
      <c r="AM53" s="378">
        <v>174173</v>
      </c>
      <c r="AN53" s="40"/>
      <c r="AO53" s="242"/>
      <c r="AP53" s="83">
        <v>104954</v>
      </c>
      <c r="AQ53" s="378">
        <v>110515</v>
      </c>
      <c r="AR53" s="378">
        <v>114531</v>
      </c>
      <c r="AS53" s="378">
        <v>121566</v>
      </c>
      <c r="AT53" s="281"/>
      <c r="AU53" s="242"/>
      <c r="AV53" s="83">
        <v>120428</v>
      </c>
      <c r="AW53" s="39">
        <v>115237</v>
      </c>
      <c r="AX53" s="39">
        <v>115198</v>
      </c>
      <c r="AY53" s="39">
        <v>107939</v>
      </c>
      <c r="AZ53" s="281"/>
      <c r="BA53" s="242"/>
      <c r="BB53" s="83">
        <v>118291</v>
      </c>
      <c r="BC53" s="39">
        <v>115584</v>
      </c>
      <c r="BD53" s="39">
        <v>116481</v>
      </c>
      <c r="BE53" s="39">
        <v>110307</v>
      </c>
      <c r="BF53" s="281"/>
    </row>
    <row r="54" spans="1:58" x14ac:dyDescent="0.25">
      <c r="B54" s="274"/>
      <c r="C54" s="242"/>
      <c r="D54" s="723"/>
      <c r="E54" s="723"/>
      <c r="F54" s="723"/>
      <c r="G54" s="242"/>
      <c r="H54" s="490"/>
      <c r="I54" s="723"/>
      <c r="J54" s="913"/>
      <c r="K54" s="242"/>
      <c r="L54" s="490"/>
      <c r="M54" s="378"/>
      <c r="N54" s="378"/>
      <c r="O54" s="367"/>
      <c r="P54" s="40"/>
      <c r="Q54" s="242"/>
      <c r="R54" s="490"/>
      <c r="S54" s="378"/>
      <c r="T54" s="378"/>
      <c r="U54" s="367"/>
      <c r="V54" s="378"/>
      <c r="W54" s="426"/>
      <c r="X54" s="490"/>
      <c r="Y54" s="378"/>
      <c r="Z54" s="367"/>
      <c r="AA54" s="367"/>
      <c r="AB54" s="40"/>
      <c r="AC54" s="426"/>
      <c r="AD54" s="83"/>
      <c r="AE54" s="378"/>
      <c r="AF54" s="378"/>
      <c r="AG54" s="378">
        <v>0</v>
      </c>
      <c r="AH54" s="40"/>
      <c r="AI54" s="242"/>
      <c r="AJ54" s="83"/>
      <c r="AK54" s="378"/>
      <c r="AL54" s="378"/>
      <c r="AM54" s="378"/>
      <c r="AN54" s="40"/>
      <c r="AO54" s="242"/>
      <c r="AP54" s="83"/>
      <c r="AQ54" s="378"/>
      <c r="AR54" s="378"/>
      <c r="AS54" s="242"/>
      <c r="AT54" s="281"/>
      <c r="AU54" s="242"/>
      <c r="AV54" s="83"/>
      <c r="AW54" s="39"/>
      <c r="AX54" s="39"/>
      <c r="AY54" s="39"/>
      <c r="AZ54" s="281"/>
      <c r="BA54" s="242"/>
      <c r="BB54" s="83"/>
      <c r="BC54" s="39"/>
      <c r="BD54" s="39"/>
      <c r="BE54" s="39"/>
      <c r="BF54" s="281"/>
    </row>
    <row r="55" spans="1:58" x14ac:dyDescent="0.25">
      <c r="A55" s="276" t="s">
        <v>200</v>
      </c>
      <c r="B55" s="274" t="s">
        <v>29</v>
      </c>
      <c r="C55" s="242"/>
      <c r="D55" s="723"/>
      <c r="E55" s="723"/>
      <c r="F55" s="723"/>
      <c r="G55" s="242"/>
      <c r="H55" s="490">
        <v>193557.53991999998</v>
      </c>
      <c r="I55" s="723">
        <v>191619.18291999999</v>
      </c>
      <c r="J55" s="913">
        <v>189666.45800000001</v>
      </c>
      <c r="K55" s="242"/>
      <c r="L55" s="490">
        <v>194209.14491999999</v>
      </c>
      <c r="M55" s="378">
        <v>196699.91391999999</v>
      </c>
      <c r="N55" s="378">
        <v>196545.16892</v>
      </c>
      <c r="O55" s="367">
        <v>189338.90591999999</v>
      </c>
      <c r="P55" s="40"/>
      <c r="Q55" s="242"/>
      <c r="R55" s="490">
        <v>191085</v>
      </c>
      <c r="S55" s="378">
        <v>192825</v>
      </c>
      <c r="T55" s="378">
        <v>194917</v>
      </c>
      <c r="U55" s="367">
        <v>194220</v>
      </c>
      <c r="V55" s="378"/>
      <c r="W55" s="426"/>
      <c r="X55" s="490">
        <v>175593</v>
      </c>
      <c r="Y55" s="378">
        <v>180907</v>
      </c>
      <c r="Z55" s="367">
        <v>185866.60491999998</v>
      </c>
      <c r="AA55" s="367">
        <v>189996.59591999999</v>
      </c>
      <c r="AB55" s="40"/>
      <c r="AC55" s="426"/>
      <c r="AD55" s="83">
        <v>163094</v>
      </c>
      <c r="AE55" s="378">
        <v>165819</v>
      </c>
      <c r="AF55" s="378">
        <v>168826</v>
      </c>
      <c r="AG55" s="378">
        <v>171964</v>
      </c>
      <c r="AH55" s="40"/>
      <c r="AI55" s="242"/>
      <c r="AJ55" s="83">
        <v>154881</v>
      </c>
      <c r="AK55" s="378">
        <v>156855</v>
      </c>
      <c r="AL55" s="378">
        <v>158584</v>
      </c>
      <c r="AM55" s="378">
        <v>160664</v>
      </c>
      <c r="AN55" s="40"/>
      <c r="AO55" s="242"/>
      <c r="AP55" s="83">
        <v>146214</v>
      </c>
      <c r="AQ55" s="378">
        <v>147370</v>
      </c>
      <c r="AR55" s="378">
        <v>149792</v>
      </c>
      <c r="AS55" s="378">
        <v>152637</v>
      </c>
      <c r="AT55" s="281"/>
      <c r="AU55" s="242"/>
      <c r="AV55" s="83">
        <v>142537</v>
      </c>
      <c r="AW55" s="39">
        <v>144204</v>
      </c>
      <c r="AX55" s="39">
        <v>145827</v>
      </c>
      <c r="AY55" s="39">
        <v>145802</v>
      </c>
      <c r="AZ55" s="281"/>
      <c r="BA55" s="242"/>
      <c r="BB55" s="83">
        <v>139413</v>
      </c>
      <c r="BC55" s="39">
        <v>140088</v>
      </c>
      <c r="BD55" s="39">
        <v>141276</v>
      </c>
      <c r="BE55" s="39">
        <v>141728</v>
      </c>
      <c r="BF55" s="281"/>
    </row>
    <row r="56" spans="1:58" x14ac:dyDescent="0.25">
      <c r="B56" s="268"/>
      <c r="C56" s="242"/>
      <c r="D56" s="746"/>
      <c r="E56" s="746"/>
      <c r="F56" s="746"/>
      <c r="G56" s="242"/>
      <c r="H56" s="493"/>
      <c r="I56" s="746"/>
      <c r="J56" s="916"/>
      <c r="K56" s="242"/>
      <c r="L56" s="493"/>
      <c r="M56" s="378"/>
      <c r="N56" s="378"/>
      <c r="O56" s="367"/>
      <c r="P56" s="40"/>
      <c r="Q56" s="242"/>
      <c r="R56" s="493"/>
      <c r="S56" s="378"/>
      <c r="T56" s="378"/>
      <c r="U56" s="367"/>
      <c r="V56" s="378"/>
      <c r="W56" s="426"/>
      <c r="X56" s="493"/>
      <c r="Y56" s="378"/>
      <c r="Z56" s="367"/>
      <c r="AA56" s="367"/>
      <c r="AB56" s="40"/>
      <c r="AC56" s="426"/>
      <c r="AD56" s="83"/>
      <c r="AE56" s="378"/>
      <c r="AF56" s="378"/>
      <c r="AG56" s="378"/>
      <c r="AH56" s="40"/>
      <c r="AI56" s="242"/>
      <c r="AJ56" s="83"/>
      <c r="AK56" s="378"/>
      <c r="AL56" s="378"/>
      <c r="AM56" s="378"/>
      <c r="AN56" s="40"/>
      <c r="AO56" s="242"/>
      <c r="AP56" s="83"/>
      <c r="AQ56" s="242"/>
      <c r="AR56" s="242"/>
      <c r="AS56" s="242"/>
      <c r="AT56" s="281"/>
      <c r="AU56" s="242"/>
      <c r="AV56" s="83"/>
      <c r="AW56" s="39"/>
      <c r="AX56" s="39"/>
      <c r="AY56" s="242"/>
      <c r="AZ56" s="281"/>
      <c r="BA56" s="242"/>
      <c r="BB56" s="83"/>
      <c r="BC56" s="39"/>
      <c r="BD56" s="39"/>
      <c r="BE56" s="242"/>
      <c r="BF56" s="281"/>
    </row>
    <row r="57" spans="1:58" x14ac:dyDescent="0.25">
      <c r="A57" s="276" t="s">
        <v>207</v>
      </c>
      <c r="B57" s="274" t="s">
        <v>59</v>
      </c>
      <c r="C57" s="242"/>
      <c r="D57" s="722"/>
      <c r="E57" s="722"/>
      <c r="F57" s="722"/>
      <c r="G57" s="242"/>
      <c r="H57" s="546">
        <v>1562</v>
      </c>
      <c r="I57" s="722">
        <v>777</v>
      </c>
      <c r="J57" s="911">
        <v>789</v>
      </c>
      <c r="K57" s="242"/>
      <c r="L57" s="546">
        <v>2025</v>
      </c>
      <c r="M57" s="558">
        <v>1622</v>
      </c>
      <c r="N57" s="558">
        <v>3172</v>
      </c>
      <c r="O57" s="558">
        <v>3479</v>
      </c>
      <c r="P57" s="562">
        <v>10298</v>
      </c>
      <c r="Q57" s="242"/>
      <c r="R57" s="493">
        <v>680</v>
      </c>
      <c r="S57" s="378">
        <v>1900</v>
      </c>
      <c r="T57" s="378">
        <v>1216</v>
      </c>
      <c r="U57" s="378">
        <v>4278</v>
      </c>
      <c r="V57" s="378">
        <v>8074</v>
      </c>
      <c r="W57" s="426"/>
      <c r="X57" s="493">
        <v>1254</v>
      </c>
      <c r="Y57" s="378">
        <v>954</v>
      </c>
      <c r="Z57" s="367">
        <v>749</v>
      </c>
      <c r="AA57" s="367">
        <v>2807</v>
      </c>
      <c r="AB57" s="40">
        <v>5764</v>
      </c>
      <c r="AC57" s="426"/>
      <c r="AD57" s="83">
        <v>633</v>
      </c>
      <c r="AE57" s="378">
        <v>857</v>
      </c>
      <c r="AF57" s="378">
        <v>714</v>
      </c>
      <c r="AG57" s="378">
        <v>3182</v>
      </c>
      <c r="AH57" s="40">
        <f>SUM(AD57:AG57)</f>
        <v>5386</v>
      </c>
      <c r="AI57" s="242"/>
      <c r="AJ57" s="83">
        <v>582</v>
      </c>
      <c r="AK57" s="378">
        <v>671</v>
      </c>
      <c r="AL57" s="378">
        <v>859</v>
      </c>
      <c r="AM57" s="378">
        <v>689</v>
      </c>
      <c r="AN57" s="40">
        <v>2801</v>
      </c>
      <c r="AO57" s="242"/>
      <c r="AP57" s="83">
        <v>526</v>
      </c>
      <c r="AQ57" s="378">
        <v>449</v>
      </c>
      <c r="AR57" s="378">
        <v>543</v>
      </c>
      <c r="AS57" s="384">
        <v>769</v>
      </c>
      <c r="AT57" s="297">
        <v>2287</v>
      </c>
      <c r="AU57" s="242"/>
      <c r="AV57" s="83">
        <v>498</v>
      </c>
      <c r="AW57" s="39">
        <v>438</v>
      </c>
      <c r="AX57" s="39">
        <v>451</v>
      </c>
      <c r="AY57" s="39">
        <v>359</v>
      </c>
      <c r="AZ57" s="297">
        <v>1746</v>
      </c>
      <c r="BA57" s="242"/>
      <c r="BB57" s="83">
        <v>398</v>
      </c>
      <c r="BC57" s="39">
        <v>542</v>
      </c>
      <c r="BD57" s="39">
        <v>515</v>
      </c>
      <c r="BE57" s="39">
        <v>340</v>
      </c>
      <c r="BF57" s="297">
        <v>1795</v>
      </c>
    </row>
    <row r="58" spans="1:58" ht="11.25" customHeight="1" x14ac:dyDescent="0.25">
      <c r="B58" s="274"/>
      <c r="C58" s="242"/>
      <c r="D58" s="722"/>
      <c r="E58" s="722"/>
      <c r="F58" s="722"/>
      <c r="G58" s="242"/>
      <c r="H58" s="546"/>
      <c r="I58" s="722"/>
      <c r="J58" s="911"/>
      <c r="K58" s="242"/>
      <c r="L58" s="546"/>
      <c r="M58" s="558"/>
      <c r="N58" s="558"/>
      <c r="O58" s="558"/>
      <c r="P58" s="562"/>
      <c r="Q58" s="242"/>
      <c r="R58" s="493"/>
      <c r="S58" s="378"/>
      <c r="T58" s="378"/>
      <c r="U58" s="378"/>
      <c r="V58" s="378"/>
      <c r="W58" s="426"/>
      <c r="X58" s="493"/>
      <c r="Y58" s="378"/>
      <c r="Z58" s="367"/>
      <c r="AA58" s="367"/>
      <c r="AB58" s="40"/>
      <c r="AC58" s="426"/>
      <c r="AD58" s="83"/>
      <c r="AE58" s="378"/>
      <c r="AF58" s="378"/>
      <c r="AG58" s="378"/>
      <c r="AH58" s="40"/>
      <c r="AI58" s="242"/>
      <c r="AJ58" s="83"/>
      <c r="AK58" s="378"/>
      <c r="AL58" s="378"/>
      <c r="AM58" s="378"/>
      <c r="AN58" s="40"/>
      <c r="AO58" s="242"/>
      <c r="AP58" s="83"/>
      <c r="AQ58" s="378"/>
      <c r="AR58" s="384"/>
      <c r="AS58" s="384"/>
      <c r="AT58" s="297"/>
      <c r="AU58" s="242"/>
      <c r="AV58" s="83"/>
      <c r="AW58" s="39"/>
      <c r="AX58" s="39"/>
      <c r="AY58" s="39"/>
      <c r="AZ58" s="297"/>
      <c r="BA58" s="242"/>
      <c r="BB58" s="83"/>
      <c r="BC58" s="39"/>
      <c r="BD58" s="39"/>
      <c r="BE58" s="39"/>
      <c r="BF58" s="297"/>
    </row>
    <row r="59" spans="1:58" x14ac:dyDescent="0.25">
      <c r="A59" s="276" t="s">
        <v>208</v>
      </c>
      <c r="B59" s="374" t="s">
        <v>146</v>
      </c>
      <c r="C59" s="242"/>
      <c r="D59" s="722"/>
      <c r="E59" s="722"/>
      <c r="F59" s="722"/>
      <c r="G59" s="242"/>
      <c r="H59" s="546">
        <v>0</v>
      </c>
      <c r="I59" s="722">
        <v>0</v>
      </c>
      <c r="J59" s="911">
        <v>0</v>
      </c>
      <c r="K59" s="242"/>
      <c r="L59" s="546">
        <v>0</v>
      </c>
      <c r="M59" s="558">
        <v>0</v>
      </c>
      <c r="N59" s="558">
        <v>0</v>
      </c>
      <c r="O59" s="558">
        <v>0</v>
      </c>
      <c r="P59" s="562">
        <v>0</v>
      </c>
      <c r="Q59" s="242"/>
      <c r="R59" s="493">
        <v>0</v>
      </c>
      <c r="S59" s="378">
        <v>0</v>
      </c>
      <c r="T59" s="378">
        <v>0</v>
      </c>
      <c r="U59" s="378">
        <v>0</v>
      </c>
      <c r="V59" s="378">
        <v>0</v>
      </c>
      <c r="W59" s="426"/>
      <c r="X59" s="493">
        <v>0</v>
      </c>
      <c r="Y59" s="378">
        <v>0</v>
      </c>
      <c r="Z59" s="367">
        <v>0</v>
      </c>
      <c r="AA59" s="367">
        <v>0</v>
      </c>
      <c r="AB59" s="297">
        <v>0</v>
      </c>
      <c r="AC59" s="426"/>
      <c r="AD59" s="83">
        <v>0</v>
      </c>
      <c r="AE59" s="378"/>
      <c r="AF59" s="378"/>
      <c r="AG59" s="384"/>
      <c r="AH59" s="297">
        <v>0</v>
      </c>
      <c r="AI59" s="242"/>
      <c r="AJ59" s="83">
        <v>0</v>
      </c>
      <c r="AK59" s="378">
        <v>0</v>
      </c>
      <c r="AL59" s="378">
        <v>0</v>
      </c>
      <c r="AM59" s="384">
        <v>0</v>
      </c>
      <c r="AN59" s="297">
        <v>0</v>
      </c>
      <c r="AO59" s="242"/>
      <c r="AP59" s="83">
        <v>0</v>
      </c>
      <c r="AQ59" s="378">
        <v>0</v>
      </c>
      <c r="AR59" s="384">
        <v>0</v>
      </c>
      <c r="AS59" s="384">
        <v>0</v>
      </c>
      <c r="AT59" s="297">
        <v>0</v>
      </c>
      <c r="AU59" s="242"/>
      <c r="AV59" s="83">
        <v>514</v>
      </c>
      <c r="AW59" s="39">
        <v>952</v>
      </c>
      <c r="AX59" s="39">
        <v>312</v>
      </c>
      <c r="AY59" s="39">
        <v>222</v>
      </c>
      <c r="AZ59" s="297">
        <v>2000</v>
      </c>
      <c r="BA59" s="242"/>
      <c r="BB59" s="83">
        <v>0</v>
      </c>
      <c r="BC59" s="39">
        <v>0</v>
      </c>
      <c r="BD59" s="39">
        <v>0</v>
      </c>
      <c r="BE59" s="39">
        <v>0</v>
      </c>
      <c r="BF59" s="297">
        <v>0</v>
      </c>
    </row>
    <row r="60" spans="1:58" x14ac:dyDescent="0.25">
      <c r="B60" s="274"/>
      <c r="C60" s="242"/>
      <c r="D60" s="378"/>
      <c r="E60" s="378"/>
      <c r="F60" s="378"/>
      <c r="G60" s="242"/>
      <c r="H60" s="83"/>
      <c r="I60" s="378"/>
      <c r="J60" s="40"/>
      <c r="K60" s="242"/>
      <c r="L60" s="83"/>
      <c r="M60" s="378"/>
      <c r="N60" s="378"/>
      <c r="O60"/>
      <c r="P60" s="40"/>
      <c r="Q60" s="242"/>
      <c r="R60" s="83"/>
      <c r="S60" s="378"/>
      <c r="T60" s="378"/>
      <c r="U60"/>
      <c r="V60" s="40"/>
      <c r="W60" s="426"/>
      <c r="X60" s="83"/>
      <c r="Y60" s="378"/>
      <c r="Z60" s="378"/>
      <c r="AA60" s="378"/>
      <c r="AB60" s="40"/>
      <c r="AC60" s="426"/>
      <c r="AD60" s="83"/>
      <c r="AE60" s="378"/>
      <c r="AF60" s="378"/>
      <c r="AG60" s="378"/>
      <c r="AH60" s="40"/>
      <c r="AI60" s="242"/>
      <c r="AJ60" s="83"/>
      <c r="AK60" s="378"/>
      <c r="AL60" s="378"/>
      <c r="AM60" s="378"/>
      <c r="AN60" s="40"/>
      <c r="AO60" s="242"/>
      <c r="AP60" s="83"/>
      <c r="AQ60" s="242"/>
      <c r="AR60" s="242"/>
      <c r="AS60" s="242"/>
      <c r="AT60" s="281"/>
      <c r="AU60" s="242"/>
      <c r="AV60" s="83"/>
      <c r="AW60" s="39"/>
      <c r="AX60" s="39"/>
      <c r="AY60" s="242"/>
      <c r="AZ60" s="281"/>
      <c r="BA60" s="242"/>
      <c r="BB60" s="83"/>
      <c r="BC60" s="39"/>
      <c r="BD60" s="39"/>
      <c r="BE60" s="242"/>
      <c r="BF60" s="281"/>
    </row>
    <row r="61" spans="1:58" x14ac:dyDescent="0.25">
      <c r="B61" s="275" t="s">
        <v>60</v>
      </c>
      <c r="C61" s="242"/>
      <c r="D61" s="378"/>
      <c r="E61" s="378"/>
      <c r="F61" s="378"/>
      <c r="G61" s="242"/>
      <c r="H61" s="83"/>
      <c r="I61" s="378"/>
      <c r="J61" s="699"/>
      <c r="K61" s="242"/>
      <c r="L61" s="83"/>
      <c r="M61" s="378"/>
      <c r="N61" s="378"/>
      <c r="O61" s="378"/>
      <c r="P61" s="40"/>
      <c r="Q61" s="242"/>
      <c r="R61" s="83"/>
      <c r="S61" s="378"/>
      <c r="T61" s="378"/>
      <c r="U61" s="378"/>
      <c r="V61" s="40"/>
      <c r="W61" s="426"/>
      <c r="X61" s="83"/>
      <c r="Y61" s="378"/>
      <c r="Z61" s="378"/>
      <c r="AA61" s="378"/>
      <c r="AB61" s="40"/>
      <c r="AC61" s="426"/>
      <c r="AD61" s="83"/>
      <c r="AE61" s="378"/>
      <c r="AF61" s="378"/>
      <c r="AG61" s="378"/>
      <c r="AH61" s="40"/>
      <c r="AI61" s="242"/>
      <c r="AJ61" s="83"/>
      <c r="AK61" s="378"/>
      <c r="AL61" s="378"/>
      <c r="AM61" s="378"/>
      <c r="AN61" s="40"/>
      <c r="AO61" s="242"/>
      <c r="AP61" s="83"/>
      <c r="AQ61" s="242"/>
      <c r="AR61" s="242"/>
      <c r="AS61" s="242"/>
      <c r="AT61" s="281"/>
      <c r="AU61" s="242"/>
      <c r="AV61" s="83"/>
      <c r="AW61" s="39"/>
      <c r="AX61" s="39"/>
      <c r="AY61" s="242"/>
      <c r="AZ61" s="281"/>
      <c r="BA61" s="242"/>
      <c r="BB61" s="83"/>
      <c r="BC61" s="39"/>
      <c r="BD61" s="39"/>
      <c r="BE61" s="242"/>
      <c r="BF61" s="281"/>
    </row>
    <row r="62" spans="1:58" x14ac:dyDescent="0.25">
      <c r="B62" s="274" t="s">
        <v>61</v>
      </c>
      <c r="C62" s="242"/>
      <c r="D62" s="767"/>
      <c r="E62" s="767"/>
      <c r="F62" s="767"/>
      <c r="G62" s="242"/>
      <c r="H62" s="648"/>
      <c r="I62" s="767"/>
      <c r="J62" s="700"/>
      <c r="K62" s="242"/>
      <c r="L62" s="288"/>
      <c r="M62" s="385"/>
      <c r="N62" s="385"/>
      <c r="O62" s="385"/>
      <c r="P62" s="554">
        <v>0.99299999999999999</v>
      </c>
      <c r="Q62" s="242"/>
      <c r="R62" s="288"/>
      <c r="S62" s="385"/>
      <c r="T62" s="385"/>
      <c r="U62" s="46"/>
      <c r="V62" s="69">
        <v>0.99299999999999999</v>
      </c>
      <c r="W62" s="426"/>
      <c r="X62" s="288"/>
      <c r="Y62" s="385"/>
      <c r="Z62" s="385"/>
      <c r="AA62" s="46"/>
      <c r="AB62" s="69">
        <v>0.99299999999999999</v>
      </c>
      <c r="AC62" s="426"/>
      <c r="AD62" s="288"/>
      <c r="AE62" s="385"/>
      <c r="AF62" s="385"/>
      <c r="AG62" s="385"/>
      <c r="AH62" s="69">
        <v>0.998</v>
      </c>
      <c r="AI62" s="242"/>
      <c r="AJ62" s="288"/>
      <c r="AK62" s="385"/>
      <c r="AL62" s="385"/>
      <c r="AM62" s="46">
        <v>1</v>
      </c>
      <c r="AN62" s="69"/>
      <c r="AO62" s="242"/>
      <c r="AP62" s="288"/>
      <c r="AQ62" s="385"/>
      <c r="AR62" s="242"/>
      <c r="AS62" s="46">
        <v>1</v>
      </c>
      <c r="AT62" s="281"/>
      <c r="AU62" s="242"/>
      <c r="AV62" s="288"/>
      <c r="AW62" s="46"/>
      <c r="AX62" s="46"/>
      <c r="AY62" s="46">
        <v>1</v>
      </c>
      <c r="AZ62" s="281"/>
      <c r="BA62" s="242"/>
      <c r="BB62" s="288"/>
      <c r="BC62" s="46"/>
      <c r="BD62" s="46"/>
      <c r="BE62" s="46">
        <v>1</v>
      </c>
      <c r="BF62" s="281"/>
    </row>
    <row r="63" spans="1:58" ht="15.75" thickBot="1" x14ac:dyDescent="0.3">
      <c r="B63" s="299" t="s">
        <v>62</v>
      </c>
      <c r="C63" s="242"/>
      <c r="D63" s="767"/>
      <c r="E63" s="767"/>
      <c r="F63" s="767"/>
      <c r="G63" s="242"/>
      <c r="H63" s="649"/>
      <c r="I63" s="876"/>
      <c r="J63" s="701"/>
      <c r="K63" s="242"/>
      <c r="L63" s="289"/>
      <c r="M63" s="57"/>
      <c r="N63" s="57"/>
      <c r="O63" s="57"/>
      <c r="P63" s="555">
        <v>0.90500000000000003</v>
      </c>
      <c r="Q63" s="242"/>
      <c r="R63" s="289"/>
      <c r="S63" s="57"/>
      <c r="T63" s="57"/>
      <c r="U63" s="57"/>
      <c r="V63" s="72">
        <v>0.90200000000000002</v>
      </c>
      <c r="W63" s="426"/>
      <c r="X63" s="289"/>
      <c r="Y63" s="57"/>
      <c r="Z63" s="57"/>
      <c r="AA63" s="57"/>
      <c r="AB63" s="72">
        <v>0.89800000000000002</v>
      </c>
      <c r="AC63" s="426"/>
      <c r="AD63" s="289"/>
      <c r="AE63" s="57"/>
      <c r="AF63" s="57"/>
      <c r="AG63" s="57"/>
      <c r="AH63" s="72">
        <v>0.88200000000000001</v>
      </c>
      <c r="AI63" s="242"/>
      <c r="AJ63" s="289"/>
      <c r="AK63" s="57"/>
      <c r="AL63" s="57"/>
      <c r="AM63" s="57">
        <v>0.91200000000000003</v>
      </c>
      <c r="AN63" s="72"/>
      <c r="AO63" s="242"/>
      <c r="AP63" s="289"/>
      <c r="AQ63" s="57"/>
      <c r="AR63" s="286"/>
      <c r="AS63" s="57">
        <v>0.91500000000000004</v>
      </c>
      <c r="AT63" s="278"/>
      <c r="AU63" s="242"/>
      <c r="AV63" s="289"/>
      <c r="AW63" s="57"/>
      <c r="AX63" s="57"/>
      <c r="AY63" s="57">
        <v>0.91500000000000004</v>
      </c>
      <c r="AZ63" s="278"/>
      <c r="BA63" s="242"/>
      <c r="BB63" s="289"/>
      <c r="BC63" s="57"/>
      <c r="BD63" s="57"/>
      <c r="BE63" s="57">
        <v>0.91500000000000004</v>
      </c>
      <c r="BF63" s="278"/>
    </row>
    <row r="64" spans="1:58" x14ac:dyDescent="0.25">
      <c r="BB64" s="277"/>
      <c r="BC64" s="277"/>
      <c r="BD64" s="277"/>
      <c r="BE64" s="277"/>
      <c r="BF64" s="277"/>
    </row>
    <row r="65" spans="1:58" hidden="1" outlineLevel="1" x14ac:dyDescent="0.25">
      <c r="B65" s="243" t="s">
        <v>30</v>
      </c>
      <c r="C65" s="94"/>
      <c r="E65" s="244">
        <v>0</v>
      </c>
      <c r="F65" s="244">
        <v>0</v>
      </c>
      <c r="G65" s="94"/>
      <c r="H65" s="244">
        <v>0</v>
      </c>
      <c r="I65" s="244">
        <v>0</v>
      </c>
      <c r="J65" s="244">
        <v>0</v>
      </c>
      <c r="K65" s="94"/>
      <c r="L65" s="244">
        <v>0</v>
      </c>
      <c r="M65" s="244">
        <v>0</v>
      </c>
      <c r="N65" s="244">
        <v>0</v>
      </c>
      <c r="O65" s="244">
        <v>0</v>
      </c>
      <c r="P65" s="244">
        <v>0</v>
      </c>
      <c r="Q65" s="94"/>
      <c r="R65" s="244">
        <v>0</v>
      </c>
      <c r="S65" s="244">
        <v>0</v>
      </c>
      <c r="T65" s="244">
        <v>0</v>
      </c>
      <c r="U65" s="244">
        <v>0</v>
      </c>
      <c r="V65" s="244">
        <v>0</v>
      </c>
      <c r="W65" s="94"/>
      <c r="X65" s="244">
        <v>0</v>
      </c>
      <c r="Y65" s="244">
        <v>0</v>
      </c>
      <c r="Z65" s="244">
        <v>0</v>
      </c>
      <c r="AA65" s="244">
        <v>0</v>
      </c>
      <c r="AB65" s="244">
        <v>0</v>
      </c>
      <c r="AC65" s="94"/>
      <c r="AD65" s="244">
        <v>0</v>
      </c>
      <c r="AE65" s="244">
        <v>0</v>
      </c>
      <c r="AF65" s="244">
        <v>0</v>
      </c>
      <c r="AG65" s="244">
        <v>0</v>
      </c>
      <c r="AH65" s="244">
        <v>0</v>
      </c>
      <c r="AI65" s="94"/>
      <c r="AJ65" s="244">
        <v>0</v>
      </c>
      <c r="AK65" s="244">
        <v>0</v>
      </c>
      <c r="AL65" s="244">
        <v>0</v>
      </c>
      <c r="AM65" s="244">
        <v>0</v>
      </c>
      <c r="AN65" s="244">
        <v>0</v>
      </c>
      <c r="AO65" s="94"/>
      <c r="AP65" s="244">
        <v>0</v>
      </c>
      <c r="AQ65" s="244">
        <v>0</v>
      </c>
      <c r="AR65" s="244">
        <v>0</v>
      </c>
      <c r="AS65" s="244">
        <v>0</v>
      </c>
      <c r="AT65" s="244">
        <v>0</v>
      </c>
      <c r="AU65" s="94"/>
      <c r="AV65" s="244">
        <v>0</v>
      </c>
      <c r="AW65" s="244">
        <v>0</v>
      </c>
      <c r="AX65" s="244">
        <v>0</v>
      </c>
      <c r="AY65" s="244">
        <v>0</v>
      </c>
      <c r="AZ65" s="244">
        <v>0</v>
      </c>
      <c r="BA65" s="94"/>
      <c r="BB65" s="244">
        <v>0</v>
      </c>
      <c r="BC65" s="244">
        <v>0</v>
      </c>
      <c r="BD65" s="244">
        <v>0</v>
      </c>
      <c r="BE65" s="244">
        <v>0</v>
      </c>
      <c r="BF65" s="244">
        <v>0</v>
      </c>
    </row>
    <row r="66" spans="1:58" hidden="1" outlineLevel="1" x14ac:dyDescent="0.25">
      <c r="B66" s="245" t="s">
        <v>31</v>
      </c>
      <c r="C66" s="94"/>
      <c r="E66" s="244">
        <v>0</v>
      </c>
      <c r="F66" s="244">
        <v>0</v>
      </c>
      <c r="G66" s="94"/>
      <c r="H66" s="244">
        <v>0</v>
      </c>
      <c r="I66" s="244">
        <v>0</v>
      </c>
      <c r="J66" s="244">
        <v>1.8189894035458601E-12</v>
      </c>
      <c r="K66" s="94"/>
      <c r="L66" s="244">
        <v>0</v>
      </c>
      <c r="M66" s="244">
        <v>0</v>
      </c>
      <c r="N66" s="244">
        <v>0</v>
      </c>
      <c r="O66" s="244">
        <v>0</v>
      </c>
      <c r="P66" s="244">
        <v>0</v>
      </c>
      <c r="Q66" s="94"/>
      <c r="R66" s="244">
        <v>0</v>
      </c>
      <c r="S66" s="244">
        <v>0</v>
      </c>
      <c r="T66" s="244">
        <v>0</v>
      </c>
      <c r="U66" s="244">
        <v>0</v>
      </c>
      <c r="V66" s="244">
        <v>0</v>
      </c>
      <c r="W66" s="94"/>
      <c r="X66" s="244">
        <v>0</v>
      </c>
      <c r="Y66" s="244">
        <v>0</v>
      </c>
      <c r="Z66" s="244">
        <v>0</v>
      </c>
      <c r="AA66" s="244">
        <v>0</v>
      </c>
      <c r="AB66" s="244">
        <v>0</v>
      </c>
      <c r="AC66" s="94"/>
      <c r="AD66" s="244">
        <v>0</v>
      </c>
      <c r="AE66" s="244">
        <v>0</v>
      </c>
      <c r="AF66" s="244">
        <v>0</v>
      </c>
      <c r="AG66" s="244">
        <v>0</v>
      </c>
      <c r="AH66" s="244">
        <v>0</v>
      </c>
      <c r="AI66" s="94"/>
      <c r="AJ66" s="244">
        <v>0</v>
      </c>
      <c r="AK66" s="244">
        <v>0</v>
      </c>
      <c r="AL66" s="244">
        <v>0</v>
      </c>
      <c r="AM66" s="244">
        <v>0</v>
      </c>
      <c r="AN66" s="244">
        <v>0</v>
      </c>
      <c r="AO66" s="94"/>
      <c r="AP66" s="244">
        <v>0</v>
      </c>
      <c r="AQ66" s="244">
        <v>0</v>
      </c>
      <c r="AR66" s="244">
        <v>0</v>
      </c>
      <c r="AS66" s="244">
        <v>0</v>
      </c>
      <c r="AT66" s="244">
        <v>0</v>
      </c>
      <c r="AU66" s="94"/>
      <c r="AV66" s="244">
        <v>0</v>
      </c>
      <c r="AW66" s="244">
        <v>0</v>
      </c>
      <c r="AX66" s="244">
        <v>0</v>
      </c>
      <c r="AY66" s="244">
        <v>0</v>
      </c>
      <c r="AZ66" s="244">
        <v>0</v>
      </c>
      <c r="BA66" s="94"/>
      <c r="BB66" s="244">
        <v>0</v>
      </c>
      <c r="BC66" s="244">
        <v>0</v>
      </c>
      <c r="BD66" s="244">
        <v>0</v>
      </c>
      <c r="BE66" s="244">
        <v>0</v>
      </c>
      <c r="BF66" s="244">
        <v>0</v>
      </c>
    </row>
    <row r="67" spans="1:58" hidden="1" outlineLevel="1" x14ac:dyDescent="0.25">
      <c r="B67" s="245" t="s">
        <v>17</v>
      </c>
      <c r="C67" s="94"/>
      <c r="E67" s="244">
        <v>0</v>
      </c>
      <c r="F67" s="244">
        <v>0</v>
      </c>
      <c r="G67" s="94"/>
      <c r="H67" s="244">
        <v>0</v>
      </c>
      <c r="I67" s="244">
        <v>0</v>
      </c>
      <c r="J67" s="244">
        <v>2.2737367544323202E-12</v>
      </c>
      <c r="K67" s="94"/>
      <c r="L67" s="244">
        <v>0</v>
      </c>
      <c r="M67" s="244">
        <v>0</v>
      </c>
      <c r="N67" s="244">
        <v>0</v>
      </c>
      <c r="O67" s="244">
        <v>0</v>
      </c>
      <c r="P67" s="244">
        <v>0</v>
      </c>
      <c r="Q67" s="94"/>
      <c r="R67" s="244">
        <v>0</v>
      </c>
      <c r="S67" s="244">
        <v>0</v>
      </c>
      <c r="T67" s="244">
        <v>0</v>
      </c>
      <c r="U67" s="244">
        <v>0</v>
      </c>
      <c r="V67" s="244">
        <v>0</v>
      </c>
      <c r="W67" s="94"/>
      <c r="X67" s="244">
        <v>0</v>
      </c>
      <c r="Y67" s="244">
        <v>0</v>
      </c>
      <c r="Z67" s="244">
        <v>0</v>
      </c>
      <c r="AA67" s="244">
        <v>0</v>
      </c>
      <c r="AB67" s="244">
        <v>0</v>
      </c>
      <c r="AC67" s="94"/>
      <c r="AD67" s="244">
        <v>0</v>
      </c>
      <c r="AE67" s="244">
        <v>-0.10354000000006636</v>
      </c>
      <c r="AF67" s="244">
        <v>0.10354000000006636</v>
      </c>
      <c r="AG67" s="244">
        <v>0</v>
      </c>
      <c r="AH67" s="244">
        <v>0</v>
      </c>
      <c r="AI67" s="94"/>
      <c r="AJ67" s="244">
        <v>0</v>
      </c>
      <c r="AK67" s="244">
        <v>0</v>
      </c>
      <c r="AL67" s="244">
        <v>0</v>
      </c>
      <c r="AM67" s="244">
        <v>0</v>
      </c>
      <c r="AN67" s="244">
        <v>0</v>
      </c>
      <c r="AO67" s="94"/>
      <c r="AP67" s="244">
        <v>0</v>
      </c>
      <c r="AQ67" s="244">
        <v>0</v>
      </c>
      <c r="AR67" s="244">
        <v>0</v>
      </c>
      <c r="AS67" s="244">
        <v>0</v>
      </c>
      <c r="AT67" s="244">
        <v>0</v>
      </c>
      <c r="AU67" s="94"/>
      <c r="AV67" s="244">
        <v>0</v>
      </c>
      <c r="AW67" s="244">
        <v>0</v>
      </c>
      <c r="AX67" s="244">
        <v>0</v>
      </c>
      <c r="AY67" s="244">
        <v>0</v>
      </c>
      <c r="AZ67" s="244">
        <v>0</v>
      </c>
      <c r="BA67" s="94"/>
      <c r="BB67" s="244">
        <v>0</v>
      </c>
      <c r="BC67" s="244">
        <v>0</v>
      </c>
      <c r="BD67" s="244">
        <v>0</v>
      </c>
      <c r="BE67" s="244">
        <v>0</v>
      </c>
      <c r="BF67" s="244">
        <v>0</v>
      </c>
    </row>
    <row r="68" spans="1:58" hidden="1" outlineLevel="1" x14ac:dyDescent="0.25">
      <c r="B68" s="245" t="s">
        <v>50</v>
      </c>
      <c r="C68" s="94"/>
      <c r="E68" s="244">
        <v>0</v>
      </c>
      <c r="F68" s="244">
        <v>0</v>
      </c>
      <c r="G68" s="94"/>
      <c r="H68" s="244">
        <v>0</v>
      </c>
      <c r="I68" s="244">
        <v>0</v>
      </c>
      <c r="J68" s="244">
        <v>0.25400000000081502</v>
      </c>
      <c r="K68" s="94"/>
      <c r="L68" s="244">
        <v>0</v>
      </c>
      <c r="M68" s="244">
        <v>0</v>
      </c>
      <c r="N68" s="244">
        <v>0</v>
      </c>
      <c r="O68" s="244">
        <v>0</v>
      </c>
      <c r="P68" s="244">
        <v>0</v>
      </c>
      <c r="Q68" s="94"/>
      <c r="R68" s="244">
        <v>0</v>
      </c>
      <c r="S68" s="244">
        <v>0</v>
      </c>
      <c r="T68" s="244">
        <v>0</v>
      </c>
      <c r="U68" s="244">
        <v>0</v>
      </c>
      <c r="V68" s="244">
        <v>0</v>
      </c>
      <c r="W68" s="94"/>
      <c r="X68" s="244">
        <v>0</v>
      </c>
      <c r="Y68" s="244">
        <v>0</v>
      </c>
      <c r="Z68" s="244">
        <v>0</v>
      </c>
      <c r="AA68" s="244">
        <v>-0.36600000000726141</v>
      </c>
      <c r="AB68" s="244">
        <v>-0.3660000000090804</v>
      </c>
      <c r="AC68" s="94"/>
      <c r="AD68" s="244">
        <v>0</v>
      </c>
      <c r="AE68" s="244">
        <v>0</v>
      </c>
      <c r="AF68" s="244">
        <v>0</v>
      </c>
      <c r="AG68" s="244">
        <v>0</v>
      </c>
      <c r="AH68" s="244">
        <v>0</v>
      </c>
      <c r="AI68" s="94"/>
      <c r="AJ68" s="244">
        <v>0</v>
      </c>
      <c r="AK68" s="244">
        <v>0</v>
      </c>
      <c r="AL68" s="244">
        <v>0</v>
      </c>
      <c r="AM68" s="244">
        <v>0</v>
      </c>
      <c r="AN68" s="244">
        <v>0</v>
      </c>
      <c r="AO68" s="94"/>
      <c r="AP68" s="244">
        <v>0</v>
      </c>
      <c r="AQ68" s="244">
        <v>0</v>
      </c>
      <c r="AR68" s="244">
        <v>0</v>
      </c>
      <c r="AS68" s="244">
        <v>0</v>
      </c>
      <c r="AT68" s="244">
        <v>0</v>
      </c>
      <c r="AU68" s="94"/>
      <c r="AV68" s="244">
        <v>0</v>
      </c>
      <c r="AW68" s="244">
        <v>0</v>
      </c>
      <c r="AX68" s="244">
        <v>0</v>
      </c>
      <c r="AY68" s="244">
        <v>0</v>
      </c>
      <c r="AZ68" s="244">
        <v>0</v>
      </c>
      <c r="BA68" s="94"/>
      <c r="BB68" s="244">
        <v>0</v>
      </c>
      <c r="BC68" s="244">
        <v>0</v>
      </c>
      <c r="BD68" s="244">
        <v>0</v>
      </c>
      <c r="BE68" s="244">
        <v>0</v>
      </c>
      <c r="BF68" s="244">
        <v>0</v>
      </c>
    </row>
    <row r="69" spans="1:58" hidden="1" outlineLevel="1" x14ac:dyDescent="0.25">
      <c r="B69" s="245" t="s">
        <v>126</v>
      </c>
      <c r="C69" s="94"/>
      <c r="E69" s="244">
        <v>0</v>
      </c>
      <c r="F69" s="244">
        <v>0</v>
      </c>
      <c r="G69" s="94"/>
      <c r="H69" s="244">
        <v>0</v>
      </c>
      <c r="I69" s="244">
        <v>0</v>
      </c>
      <c r="J69" s="244">
        <v>0.25400000000081502</v>
      </c>
      <c r="K69" s="94"/>
      <c r="L69" s="244">
        <v>0</v>
      </c>
      <c r="M69" s="244">
        <v>0</v>
      </c>
      <c r="N69" s="244">
        <v>0</v>
      </c>
      <c r="O69" s="244">
        <v>0</v>
      </c>
      <c r="P69" s="244">
        <v>0</v>
      </c>
      <c r="Q69" s="94"/>
      <c r="R69" s="244">
        <v>0</v>
      </c>
      <c r="S69" s="244">
        <v>0</v>
      </c>
      <c r="T69" s="244">
        <v>0</v>
      </c>
      <c r="U69" s="244">
        <v>0</v>
      </c>
      <c r="V69" s="244">
        <v>0</v>
      </c>
      <c r="W69" s="94"/>
      <c r="X69" s="244">
        <v>0</v>
      </c>
      <c r="Y69" s="244">
        <v>0</v>
      </c>
      <c r="Z69" s="244">
        <v>0</v>
      </c>
      <c r="AA69" s="244">
        <v>0</v>
      </c>
      <c r="AB69" s="244">
        <v>0</v>
      </c>
      <c r="AC69" s="94"/>
      <c r="AD69" s="244">
        <v>0</v>
      </c>
      <c r="AE69" s="244">
        <v>0</v>
      </c>
      <c r="AF69" s="244">
        <v>0</v>
      </c>
      <c r="AG69" s="244">
        <v>0</v>
      </c>
      <c r="AH69" s="244">
        <v>0</v>
      </c>
      <c r="AI69" s="94"/>
      <c r="AJ69" s="244">
        <v>0</v>
      </c>
      <c r="AK69" s="244">
        <v>0</v>
      </c>
      <c r="AL69" s="244">
        <v>0</v>
      </c>
      <c r="AM69" s="244">
        <v>0</v>
      </c>
      <c r="AN69" s="244">
        <v>0</v>
      </c>
      <c r="AO69" s="94"/>
      <c r="AP69" s="244">
        <v>0</v>
      </c>
      <c r="AQ69" s="244">
        <v>0</v>
      </c>
      <c r="AR69" s="244">
        <v>0</v>
      </c>
      <c r="AS69" s="244">
        <v>0</v>
      </c>
      <c r="AT69" s="244">
        <v>0</v>
      </c>
      <c r="AU69" s="94"/>
      <c r="AV69" s="244">
        <v>0</v>
      </c>
      <c r="AW69" s="244">
        <v>0</v>
      </c>
      <c r="AX69" s="244">
        <v>0</v>
      </c>
      <c r="AY69" s="244">
        <v>0</v>
      </c>
      <c r="AZ69" s="244">
        <v>0</v>
      </c>
      <c r="BA69" s="94"/>
      <c r="BB69" s="244">
        <v>0</v>
      </c>
      <c r="BC69" s="244">
        <v>0</v>
      </c>
      <c r="BD69" s="244">
        <v>0</v>
      </c>
      <c r="BE69" s="244">
        <v>0</v>
      </c>
      <c r="BF69" s="244">
        <v>0</v>
      </c>
    </row>
    <row r="70" spans="1:58" hidden="1" outlineLevel="1" x14ac:dyDescent="0.25">
      <c r="B70" s="245" t="s">
        <v>32</v>
      </c>
      <c r="C70" s="94"/>
      <c r="E70" s="244">
        <v>0</v>
      </c>
      <c r="F70" s="244">
        <v>0</v>
      </c>
      <c r="G70" s="94"/>
      <c r="H70" s="244">
        <v>0</v>
      </c>
      <c r="I70" s="244">
        <v>0</v>
      </c>
      <c r="J70" s="244">
        <v>0</v>
      </c>
      <c r="K70" s="94"/>
      <c r="L70" s="244">
        <v>0</v>
      </c>
      <c r="M70" s="244">
        <v>0</v>
      </c>
      <c r="N70" s="244">
        <v>0</v>
      </c>
      <c r="O70" s="244">
        <v>0</v>
      </c>
      <c r="P70" s="244">
        <v>0</v>
      </c>
      <c r="Q70" s="94"/>
      <c r="R70" s="244">
        <v>0</v>
      </c>
      <c r="S70" s="244">
        <v>0</v>
      </c>
      <c r="T70" s="244">
        <v>0</v>
      </c>
      <c r="U70" s="244">
        <v>0</v>
      </c>
      <c r="V70" s="244">
        <v>0</v>
      </c>
      <c r="W70" s="94"/>
      <c r="X70" s="244">
        <v>0</v>
      </c>
      <c r="Y70" s="244">
        <v>0</v>
      </c>
      <c r="Z70" s="244">
        <v>0</v>
      </c>
      <c r="AA70" s="244">
        <v>0</v>
      </c>
      <c r="AB70" s="244">
        <v>0</v>
      </c>
      <c r="AC70" s="94"/>
      <c r="AD70" s="244">
        <v>0</v>
      </c>
      <c r="AE70" s="244">
        <v>0</v>
      </c>
      <c r="AF70" s="244">
        <v>0</v>
      </c>
      <c r="AG70" s="244">
        <v>0</v>
      </c>
      <c r="AH70" s="244">
        <v>0</v>
      </c>
      <c r="AI70" s="94"/>
      <c r="AJ70" s="244">
        <v>0</v>
      </c>
      <c r="AK70" s="244">
        <v>0</v>
      </c>
      <c r="AL70" s="244">
        <v>0</v>
      </c>
      <c r="AM70" s="244">
        <v>0</v>
      </c>
      <c r="AN70" s="244">
        <v>0</v>
      </c>
      <c r="AO70" s="94"/>
      <c r="AP70" s="244">
        <v>0</v>
      </c>
      <c r="AQ70" s="244">
        <v>0</v>
      </c>
      <c r="AR70" s="244">
        <v>0</v>
      </c>
      <c r="AS70" s="244">
        <v>0</v>
      </c>
      <c r="AT70" s="244">
        <v>0</v>
      </c>
      <c r="AU70" s="94"/>
      <c r="AV70" s="244">
        <v>0</v>
      </c>
      <c r="AW70" s="244">
        <v>0</v>
      </c>
      <c r="AX70" s="244">
        <v>0</v>
      </c>
      <c r="AY70" s="244">
        <v>0</v>
      </c>
      <c r="AZ70" s="244">
        <v>0</v>
      </c>
      <c r="BA70" s="94"/>
      <c r="BB70" s="244">
        <v>0</v>
      </c>
      <c r="BC70" s="244">
        <v>0</v>
      </c>
      <c r="BD70" s="244">
        <v>0</v>
      </c>
      <c r="BE70" s="244">
        <v>0</v>
      </c>
      <c r="BF70" s="244">
        <v>0</v>
      </c>
    </row>
    <row r="71" spans="1:58" hidden="1" outlineLevel="1" x14ac:dyDescent="0.25">
      <c r="B71" s="245" t="s">
        <v>33</v>
      </c>
      <c r="C71" s="94"/>
      <c r="E71" s="244">
        <v>8.0000027082860497E-5</v>
      </c>
      <c r="F71" s="244">
        <v>0</v>
      </c>
      <c r="G71" s="94"/>
      <c r="H71" s="244">
        <v>8.000002708286047E-5</v>
      </c>
      <c r="I71" s="244">
        <v>0</v>
      </c>
      <c r="J71" s="244">
        <v>0</v>
      </c>
      <c r="K71" s="94"/>
      <c r="L71" s="244">
        <v>8.000002708286047E-5</v>
      </c>
      <c r="M71" s="244">
        <v>0</v>
      </c>
      <c r="N71" s="244">
        <v>0</v>
      </c>
      <c r="O71" s="244">
        <v>0</v>
      </c>
      <c r="P71" s="244">
        <v>7.9999997979030013E-5</v>
      </c>
      <c r="Q71" s="94"/>
      <c r="R71" s="244">
        <v>0</v>
      </c>
      <c r="S71" s="244">
        <v>0</v>
      </c>
      <c r="T71" s="244">
        <v>0</v>
      </c>
      <c r="U71" s="244">
        <v>0</v>
      </c>
      <c r="V71" s="244">
        <v>0</v>
      </c>
      <c r="W71" s="94"/>
      <c r="X71" s="244">
        <v>0</v>
      </c>
      <c r="Y71" s="244">
        <v>0</v>
      </c>
      <c r="Z71" s="244">
        <v>0</v>
      </c>
      <c r="AA71" s="244">
        <v>0</v>
      </c>
      <c r="AB71" s="244">
        <v>8.000002708286047E-5</v>
      </c>
      <c r="AC71" s="94"/>
      <c r="AD71" s="244">
        <v>0</v>
      </c>
      <c r="AE71" s="244">
        <v>0</v>
      </c>
      <c r="AF71" s="244">
        <v>0</v>
      </c>
      <c r="AG71" s="244">
        <v>0</v>
      </c>
      <c r="AH71" s="244">
        <v>0</v>
      </c>
      <c r="AI71" s="94"/>
      <c r="AJ71" s="244">
        <v>0</v>
      </c>
      <c r="AK71" s="244">
        <v>0</v>
      </c>
      <c r="AL71" s="244">
        <v>0</v>
      </c>
      <c r="AM71" s="244">
        <v>0</v>
      </c>
      <c r="AN71" s="244">
        <v>0</v>
      </c>
      <c r="AO71" s="94"/>
      <c r="AP71" s="244">
        <v>0</v>
      </c>
      <c r="AQ71" s="244">
        <v>0</v>
      </c>
      <c r="AR71" s="244">
        <v>0</v>
      </c>
      <c r="AS71" s="244">
        <v>0</v>
      </c>
      <c r="AT71" s="244">
        <v>0</v>
      </c>
      <c r="AU71" s="94"/>
      <c r="AV71" s="244">
        <v>0</v>
      </c>
      <c r="AW71" s="244">
        <v>0</v>
      </c>
      <c r="AX71" s="244">
        <v>0</v>
      </c>
      <c r="AY71" s="244">
        <v>0</v>
      </c>
      <c r="AZ71" s="244">
        <v>0</v>
      </c>
      <c r="BA71" s="94"/>
      <c r="BB71" s="244">
        <v>0</v>
      </c>
      <c r="BC71" s="244">
        <v>0</v>
      </c>
      <c r="BD71" s="244">
        <v>0</v>
      </c>
      <c r="BE71" s="244">
        <v>0</v>
      </c>
      <c r="BF71" s="244">
        <v>0</v>
      </c>
    </row>
    <row r="72" spans="1:58" collapsed="1" x14ac:dyDescent="0.25">
      <c r="A72" s="276" t="s">
        <v>201</v>
      </c>
    </row>
    <row r="73" spans="1:58" x14ac:dyDescent="0.25">
      <c r="A73" s="276" t="s">
        <v>202</v>
      </c>
    </row>
    <row r="74" spans="1:58" x14ac:dyDescent="0.25">
      <c r="A74" s="276" t="s">
        <v>203</v>
      </c>
    </row>
    <row r="75" spans="1:58" x14ac:dyDescent="0.25">
      <c r="A75" s="276" t="s">
        <v>204</v>
      </c>
    </row>
  </sheetData>
  <mergeCells count="9">
    <mergeCell ref="H15:J15"/>
    <mergeCell ref="L15:P15"/>
    <mergeCell ref="R15:V15"/>
    <mergeCell ref="X15:AB15"/>
    <mergeCell ref="BB15:BF15"/>
    <mergeCell ref="AV15:AZ15"/>
    <mergeCell ref="AP15:AT15"/>
    <mergeCell ref="AJ15:AN15"/>
    <mergeCell ref="AD15:AH1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FAC43-45C0-4E8C-BD8D-E823F5A4BC2B}">
  <dimension ref="A1:BX329"/>
  <sheetViews>
    <sheetView showGridLines="0" topLeftCell="B17" workbookViewId="0">
      <selection activeCell="J10" sqref="J10:J11"/>
    </sheetView>
  </sheetViews>
  <sheetFormatPr defaultColWidth="9.140625" defaultRowHeight="15" outlineLevelRow="1" outlineLevelCol="1" x14ac:dyDescent="0.25"/>
  <cols>
    <col min="1" max="1" width="0" hidden="1" customWidth="1" outlineLevel="1"/>
    <col min="2" max="2" width="40.140625" bestFit="1" customWidth="1" collapsed="1"/>
    <col min="3" max="3" width="12.5703125" customWidth="1"/>
    <col min="4" max="4" width="3.42578125" customWidth="1"/>
    <col min="5" max="6" width="9.85546875" customWidth="1"/>
    <col min="7" max="7" width="3.42578125" customWidth="1"/>
    <col min="8" max="8" width="9" bestFit="1" customWidth="1"/>
    <col min="9" max="10" width="9" customWidth="1"/>
    <col min="11" max="11" width="3.28515625" customWidth="1"/>
    <col min="12" max="12" width="9" bestFit="1" customWidth="1"/>
    <col min="13" max="14" width="9.42578125" customWidth="1"/>
    <col min="15" max="16" width="9" bestFit="1" customWidth="1"/>
    <col min="17" max="17" width="3.28515625" customWidth="1"/>
    <col min="18" max="20" width="12.5703125" customWidth="1"/>
    <col min="21" max="21" width="11.42578125" customWidth="1"/>
    <col min="22" max="22" width="11.28515625" customWidth="1"/>
    <col min="23" max="23" width="3.5703125" customWidth="1"/>
    <col min="24" max="26" width="12.5703125" customWidth="1"/>
    <col min="27" max="27" width="11.42578125" customWidth="1"/>
    <col min="28" max="28" width="11.28515625" customWidth="1"/>
    <col min="29" max="29" width="3.5703125" customWidth="1"/>
    <col min="30" max="32" width="12.5703125" customWidth="1"/>
    <col min="33" max="33" width="11.42578125" customWidth="1"/>
    <col min="34" max="34" width="11.28515625" customWidth="1"/>
    <col min="35" max="35" width="3" customWidth="1"/>
    <col min="36" max="38" width="9" bestFit="1" customWidth="1"/>
    <col min="39" max="39" width="9.5703125" bestFit="1" customWidth="1"/>
    <col min="40" max="40" width="9" bestFit="1" customWidth="1"/>
    <col min="41" max="41" width="3" customWidth="1"/>
    <col min="42" max="42" width="8.7109375" customWidth="1"/>
  </cols>
  <sheetData>
    <row r="1" spans="2:76" x14ac:dyDescent="0.25">
      <c r="B1" s="851" t="s">
        <v>149</v>
      </c>
      <c r="C1" s="771">
        <v>456.8</v>
      </c>
      <c r="G1" s="772"/>
      <c r="H1" s="772"/>
      <c r="I1" s="772"/>
      <c r="J1" s="772"/>
      <c r="K1" s="772"/>
      <c r="L1" s="772"/>
      <c r="M1" s="772"/>
      <c r="N1" s="772"/>
      <c r="O1" s="772"/>
      <c r="P1" s="772"/>
      <c r="Q1" s="772"/>
      <c r="R1" s="772"/>
      <c r="S1" s="772"/>
      <c r="T1" s="772"/>
      <c r="U1" s="772"/>
      <c r="V1" s="772"/>
      <c r="W1" s="772"/>
      <c r="X1" s="772"/>
      <c r="Y1" s="772"/>
      <c r="Z1" s="772"/>
      <c r="AA1" s="772"/>
      <c r="AB1" s="772"/>
      <c r="AC1" s="772"/>
      <c r="AD1" s="772"/>
      <c r="AE1" s="772"/>
      <c r="AF1" s="772"/>
      <c r="AG1" s="772"/>
      <c r="AH1" s="772"/>
      <c r="AI1" s="772"/>
      <c r="AJ1" s="772"/>
      <c r="AK1" s="772"/>
      <c r="AL1" s="772"/>
      <c r="AM1" s="772"/>
      <c r="AN1" s="772"/>
      <c r="AO1" s="772"/>
      <c r="AP1" s="772"/>
    </row>
    <row r="2" spans="2:76" x14ac:dyDescent="0.25">
      <c r="B2" s="502" t="s">
        <v>35</v>
      </c>
      <c r="C2" s="482">
        <v>278.5</v>
      </c>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483"/>
      <c r="AK2" s="483"/>
      <c r="AL2" s="483"/>
      <c r="AM2" s="483"/>
      <c r="AN2" s="483"/>
      <c r="AO2" s="483"/>
      <c r="AP2" s="852"/>
    </row>
    <row r="3" spans="2:76" x14ac:dyDescent="0.25">
      <c r="B3" s="100" t="s">
        <v>36</v>
      </c>
      <c r="C3" s="482">
        <v>61.5</v>
      </c>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c r="AO3" s="483"/>
      <c r="AP3" s="852"/>
    </row>
    <row r="4" spans="2:76" x14ac:dyDescent="0.25">
      <c r="B4" s="100" t="s">
        <v>37</v>
      </c>
      <c r="C4" s="482">
        <v>116.8</v>
      </c>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c r="AG4" s="483"/>
      <c r="AH4" s="483"/>
      <c r="AI4" s="483"/>
      <c r="AJ4" s="483"/>
      <c r="AK4" s="483"/>
      <c r="AL4" s="483"/>
      <c r="AM4" s="483"/>
      <c r="AN4" s="483"/>
      <c r="AO4" s="483"/>
      <c r="AP4" s="852"/>
    </row>
    <row r="5" spans="2:76" x14ac:dyDescent="0.25">
      <c r="B5" s="100"/>
      <c r="C5" s="482"/>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3"/>
      <c r="AK5" s="483"/>
      <c r="AL5" s="483"/>
      <c r="AM5" s="483"/>
      <c r="AN5" s="483"/>
      <c r="AO5" s="483"/>
      <c r="AP5" s="852"/>
    </row>
    <row r="6" spans="2:76" x14ac:dyDescent="0.25">
      <c r="B6" s="100" t="s">
        <v>176</v>
      </c>
      <c r="C6" s="482">
        <v>48</v>
      </c>
      <c r="D6" s="853"/>
      <c r="E6" s="779"/>
      <c r="F6" s="779"/>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c r="AJ6" s="483"/>
      <c r="AK6" s="483"/>
      <c r="AL6" s="483"/>
      <c r="AM6" s="483"/>
      <c r="AN6" s="483"/>
      <c r="AO6" s="483"/>
      <c r="AP6" s="852"/>
    </row>
    <row r="7" spans="2:76" x14ac:dyDescent="0.25">
      <c r="B7" s="100" t="s">
        <v>218</v>
      </c>
      <c r="C7" s="482">
        <v>-131</v>
      </c>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852"/>
    </row>
    <row r="8" spans="2:76" ht="15.75" thickBot="1" x14ac:dyDescent="0.3">
      <c r="B8" s="854" t="s">
        <v>211</v>
      </c>
      <c r="C8" s="503">
        <v>165.9</v>
      </c>
      <c r="G8" s="855"/>
      <c r="H8" s="855"/>
      <c r="I8" s="855"/>
      <c r="J8" s="855"/>
      <c r="K8" s="855"/>
      <c r="L8" s="855"/>
      <c r="M8" s="855"/>
      <c r="N8" s="855"/>
      <c r="O8" s="855"/>
      <c r="P8" s="855"/>
      <c r="Q8" s="855"/>
      <c r="R8" s="856"/>
      <c r="S8" s="856"/>
      <c r="T8" s="856"/>
      <c r="U8" s="856"/>
      <c r="V8" s="856"/>
      <c r="W8" s="855"/>
      <c r="X8" s="856"/>
      <c r="Y8" s="856"/>
      <c r="Z8" s="856"/>
      <c r="AA8" s="856"/>
      <c r="AB8" s="856"/>
      <c r="AC8" s="855"/>
      <c r="AD8" s="856"/>
      <c r="AE8" s="856"/>
      <c r="AF8" s="856"/>
      <c r="AG8" s="856"/>
      <c r="AH8" s="856"/>
      <c r="AI8" s="856"/>
      <c r="AJ8" s="856"/>
      <c r="AK8" s="856"/>
      <c r="AL8" s="856"/>
      <c r="AM8" s="856"/>
      <c r="AN8" s="856"/>
      <c r="AO8" s="856"/>
      <c r="AP8" s="856"/>
    </row>
    <row r="9" spans="2:76" x14ac:dyDescent="0.25">
      <c r="B9" s="640"/>
      <c r="C9" s="856"/>
      <c r="G9" s="856"/>
      <c r="H9" s="856"/>
      <c r="I9" s="856"/>
      <c r="J9" s="856"/>
      <c r="K9" s="856"/>
      <c r="L9" s="856"/>
      <c r="M9" s="856"/>
      <c r="N9" s="856"/>
      <c r="O9" s="856"/>
      <c r="P9" s="856"/>
      <c r="Q9" s="856"/>
      <c r="R9" s="856"/>
      <c r="S9" s="856"/>
      <c r="T9" s="856"/>
      <c r="U9" s="856"/>
      <c r="V9" s="856"/>
      <c r="W9" s="856"/>
      <c r="X9" s="856"/>
      <c r="Y9" s="856"/>
      <c r="Z9" s="856"/>
      <c r="AA9" s="856"/>
      <c r="AB9" s="856"/>
      <c r="AC9" s="856"/>
      <c r="AD9" s="856"/>
      <c r="AE9" s="856"/>
      <c r="AF9" s="856"/>
      <c r="AG9" s="856"/>
      <c r="AH9" s="856"/>
      <c r="AI9" s="856"/>
      <c r="AJ9" s="856"/>
      <c r="AK9" s="856"/>
      <c r="AL9" s="856"/>
      <c r="AM9" s="856"/>
      <c r="AN9" s="856"/>
      <c r="AO9" s="856"/>
      <c r="AP9" s="856"/>
    </row>
    <row r="10" spans="2:76" x14ac:dyDescent="0.25">
      <c r="B10" s="640"/>
      <c r="C10" s="856"/>
      <c r="D10" s="781"/>
      <c r="E10" s="781"/>
      <c r="F10" s="781"/>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c r="AG10" s="856"/>
      <c r="AH10" s="856"/>
      <c r="AI10" s="856"/>
      <c r="AJ10" s="856"/>
      <c r="AK10" s="856"/>
      <c r="AL10" s="856"/>
      <c r="AM10" s="856"/>
      <c r="AN10" s="856"/>
      <c r="AO10" s="856"/>
      <c r="AP10" s="856"/>
    </row>
    <row r="11" spans="2:76" x14ac:dyDescent="0.25">
      <c r="B11" s="640"/>
      <c r="C11" s="856"/>
      <c r="G11" s="856"/>
      <c r="H11" s="856"/>
      <c r="I11" s="856"/>
      <c r="J11" s="856"/>
      <c r="K11" s="856"/>
      <c r="L11" s="856"/>
      <c r="M11" s="856"/>
      <c r="N11" s="856"/>
      <c r="O11" s="856"/>
      <c r="P11" s="856"/>
      <c r="Q11" s="856"/>
      <c r="R11" s="856"/>
      <c r="S11" s="856"/>
      <c r="T11" s="856"/>
      <c r="U11" s="856"/>
      <c r="V11" s="856"/>
      <c r="W11" s="856"/>
      <c r="X11" s="856"/>
      <c r="Y11" s="856"/>
      <c r="Z11" s="856"/>
      <c r="AA11" s="856"/>
      <c r="AB11" s="856"/>
      <c r="AC11" s="856"/>
      <c r="AD11" s="856"/>
      <c r="AE11" s="856"/>
      <c r="AF11" s="856"/>
      <c r="AG11" s="856"/>
      <c r="AH11" s="856"/>
      <c r="AI11" s="856"/>
      <c r="AJ11" s="856"/>
      <c r="AK11" s="856"/>
      <c r="AL11" s="856"/>
      <c r="AM11" s="856"/>
      <c r="AN11" s="856"/>
      <c r="AO11" s="856"/>
      <c r="AP11" s="856"/>
    </row>
    <row r="12" spans="2:76" x14ac:dyDescent="0.25">
      <c r="B12" s="640"/>
      <c r="C12" s="856"/>
      <c r="D12" s="783"/>
      <c r="E12" s="783"/>
      <c r="F12" s="783"/>
      <c r="G12" s="856"/>
      <c r="H12" s="856"/>
      <c r="I12" s="856"/>
      <c r="J12" s="856"/>
      <c r="K12" s="856"/>
      <c r="L12" s="856"/>
      <c r="M12" s="856"/>
      <c r="N12" s="856"/>
      <c r="O12" s="856"/>
      <c r="P12" s="856"/>
      <c r="Q12" s="856"/>
      <c r="R12" s="856"/>
      <c r="S12" s="856"/>
      <c r="T12" s="856"/>
      <c r="U12" s="856"/>
      <c r="V12" s="856"/>
      <c r="W12" s="856"/>
      <c r="X12" s="856"/>
      <c r="Y12" s="856"/>
      <c r="Z12" s="856"/>
      <c r="AA12" s="856"/>
      <c r="AB12" s="856"/>
      <c r="AC12" s="856"/>
      <c r="AD12" s="856"/>
      <c r="AE12" s="856"/>
      <c r="AF12" s="856"/>
      <c r="AG12" s="856"/>
      <c r="AH12" s="856"/>
      <c r="AI12" s="856"/>
      <c r="AJ12" s="856"/>
      <c r="AK12" s="856"/>
      <c r="AL12" s="856"/>
      <c r="AM12" s="856"/>
      <c r="AN12" s="856"/>
      <c r="AO12" s="856"/>
      <c r="AP12" s="856"/>
    </row>
    <row r="13" spans="2:76" ht="15.75" thickBot="1" x14ac:dyDescent="0.3">
      <c r="B13" s="640" t="s">
        <v>251</v>
      </c>
      <c r="C13" s="782"/>
      <c r="D13" s="784"/>
      <c r="E13" s="783"/>
      <c r="F13" s="783"/>
      <c r="G13" s="782"/>
      <c r="H13" s="782"/>
      <c r="I13" s="782"/>
      <c r="J13" s="782"/>
      <c r="K13" s="782"/>
      <c r="L13" s="782"/>
      <c r="M13" s="782"/>
      <c r="N13" s="782"/>
      <c r="O13" s="782"/>
      <c r="P13" s="782"/>
      <c r="Q13" s="782"/>
      <c r="R13" s="857"/>
      <c r="S13" s="782"/>
      <c r="T13" s="782"/>
      <c r="U13" s="857"/>
      <c r="V13" s="782"/>
      <c r="W13" s="782"/>
      <c r="X13" s="857"/>
      <c r="Y13" s="782"/>
      <c r="Z13" s="782"/>
      <c r="AA13" s="857"/>
      <c r="AB13" s="782"/>
      <c r="AC13" s="782"/>
      <c r="AD13" s="857"/>
      <c r="AE13" s="782"/>
      <c r="AF13" s="782"/>
      <c r="AG13" s="857"/>
      <c r="AH13" s="782"/>
      <c r="AI13" s="782"/>
      <c r="AJ13" s="782"/>
      <c r="AK13" s="782"/>
      <c r="AL13" s="782"/>
      <c r="AM13" s="782"/>
      <c r="AN13" s="782"/>
      <c r="AO13" s="782"/>
      <c r="AP13" s="857"/>
    </row>
    <row r="14" spans="2:76" ht="15.75" thickBot="1" x14ac:dyDescent="0.3">
      <c r="B14" s="502"/>
      <c r="D14" s="783"/>
      <c r="E14" s="704" t="s">
        <v>274</v>
      </c>
      <c r="F14" s="737" t="s">
        <v>275</v>
      </c>
      <c r="H14" s="925">
        <v>2026</v>
      </c>
      <c r="I14" s="926"/>
      <c r="J14" s="927"/>
      <c r="L14" s="946">
        <v>2025</v>
      </c>
      <c r="M14" s="947"/>
      <c r="N14" s="947"/>
      <c r="O14" s="947"/>
      <c r="P14" s="948"/>
      <c r="R14" s="946">
        <v>2024</v>
      </c>
      <c r="S14" s="947"/>
      <c r="T14" s="947"/>
      <c r="U14" s="947"/>
      <c r="V14" s="948"/>
      <c r="W14" s="787"/>
      <c r="X14" s="946">
        <v>2023</v>
      </c>
      <c r="Y14" s="947"/>
      <c r="Z14" s="947"/>
      <c r="AA14" s="947"/>
      <c r="AB14" s="948"/>
      <c r="AC14" s="787"/>
      <c r="AD14" s="946">
        <v>2022</v>
      </c>
      <c r="AE14" s="947"/>
      <c r="AF14" s="947"/>
      <c r="AG14" s="947"/>
      <c r="AH14" s="948"/>
      <c r="AJ14" s="961">
        <v>2021</v>
      </c>
      <c r="AK14" s="962"/>
      <c r="AL14" s="962"/>
      <c r="AM14" s="962"/>
      <c r="AN14" s="963"/>
      <c r="AP14" s="858">
        <v>2020</v>
      </c>
    </row>
    <row r="15" spans="2:76" x14ac:dyDescent="0.25">
      <c r="B15" s="502"/>
      <c r="E15" s="747" t="s">
        <v>276</v>
      </c>
      <c r="F15" s="707" t="s">
        <v>276</v>
      </c>
      <c r="H15" s="657" t="s">
        <v>277</v>
      </c>
      <c r="I15" s="792" t="s">
        <v>278</v>
      </c>
      <c r="J15" s="910" t="s">
        <v>279</v>
      </c>
      <c r="L15" s="657" t="s">
        <v>277</v>
      </c>
      <c r="M15" s="791" t="s">
        <v>278</v>
      </c>
      <c r="N15" s="639" t="s">
        <v>279</v>
      </c>
      <c r="O15" s="859" t="s">
        <v>280</v>
      </c>
      <c r="P15" s="860" t="s">
        <v>254</v>
      </c>
      <c r="R15" s="657" t="s">
        <v>277</v>
      </c>
      <c r="S15" s="791" t="s">
        <v>278</v>
      </c>
      <c r="T15" s="639" t="s">
        <v>279</v>
      </c>
      <c r="U15" s="859" t="s">
        <v>280</v>
      </c>
      <c r="V15" s="860" t="s">
        <v>255</v>
      </c>
      <c r="W15" s="795"/>
      <c r="X15" s="657" t="s">
        <v>277</v>
      </c>
      <c r="Y15" s="791" t="s">
        <v>278</v>
      </c>
      <c r="Z15" s="639" t="s">
        <v>279</v>
      </c>
      <c r="AA15" s="859" t="s">
        <v>280</v>
      </c>
      <c r="AB15" s="860" t="s">
        <v>256</v>
      </c>
      <c r="AC15" s="795"/>
      <c r="AD15" s="657" t="s">
        <v>277</v>
      </c>
      <c r="AE15" s="791" t="s">
        <v>278</v>
      </c>
      <c r="AF15" s="639" t="s">
        <v>279</v>
      </c>
      <c r="AG15" s="859" t="s">
        <v>280</v>
      </c>
      <c r="AH15" s="860" t="s">
        <v>257</v>
      </c>
      <c r="AJ15" s="638" t="s">
        <v>277</v>
      </c>
      <c r="AK15" s="639" t="s">
        <v>278</v>
      </c>
      <c r="AL15" s="639" t="s">
        <v>279</v>
      </c>
      <c r="AM15" s="639" t="s">
        <v>280</v>
      </c>
      <c r="AN15" s="861" t="s">
        <v>258</v>
      </c>
      <c r="AP15" s="795" t="s">
        <v>259</v>
      </c>
    </row>
    <row r="16" spans="2:76" x14ac:dyDescent="0.25">
      <c r="B16" s="502"/>
      <c r="C16" s="573"/>
      <c r="E16" s="799"/>
      <c r="F16" s="800"/>
      <c r="G16" s="573"/>
      <c r="H16" s="630"/>
      <c r="I16" s="520"/>
      <c r="J16" s="769"/>
      <c r="K16" s="573"/>
      <c r="L16" s="630"/>
      <c r="M16" s="520"/>
      <c r="N16" s="520"/>
      <c r="O16" s="520"/>
      <c r="P16" s="819"/>
      <c r="Q16" s="573"/>
      <c r="R16" s="630"/>
      <c r="S16" s="520"/>
      <c r="T16" s="520"/>
      <c r="U16" s="520"/>
      <c r="V16" s="819"/>
      <c r="W16" s="862"/>
      <c r="X16" s="630"/>
      <c r="Y16" s="520"/>
      <c r="Z16" s="520"/>
      <c r="AA16" s="520"/>
      <c r="AB16" s="819"/>
      <c r="AC16" s="862"/>
      <c r="AD16" s="630"/>
      <c r="AE16" s="520"/>
      <c r="AF16" s="520"/>
      <c r="AG16" s="520"/>
      <c r="AH16" s="819"/>
      <c r="AI16" s="573"/>
      <c r="AJ16" s="630"/>
      <c r="AK16" s="520"/>
      <c r="AL16" s="520"/>
      <c r="AM16" s="520"/>
      <c r="AN16" s="819"/>
      <c r="AO16" s="573"/>
      <c r="AP16" s="630"/>
      <c r="AQ16" s="520"/>
      <c r="AR16" s="520"/>
      <c r="AS16" s="520"/>
      <c r="AT16" s="520"/>
      <c r="AU16" s="520"/>
      <c r="AV16" s="819"/>
      <c r="AW16" s="573"/>
      <c r="AX16" s="630"/>
      <c r="AY16" s="573"/>
      <c r="AZ16" s="573"/>
      <c r="BA16" s="573"/>
      <c r="BB16" s="573"/>
      <c r="BC16" s="573"/>
      <c r="BD16" s="819"/>
      <c r="BE16" s="573"/>
      <c r="BF16" s="630"/>
      <c r="BG16" s="573"/>
      <c r="BH16" s="573"/>
      <c r="BI16" s="573"/>
      <c r="BJ16" s="573"/>
      <c r="BK16" s="573"/>
      <c r="BL16" s="819"/>
      <c r="BM16" s="573"/>
      <c r="BN16" s="630"/>
      <c r="BO16" s="573"/>
      <c r="BP16" s="573"/>
      <c r="BQ16" s="573"/>
      <c r="BR16" s="573"/>
      <c r="BS16" s="573"/>
      <c r="BT16" s="819"/>
      <c r="BU16" s="573"/>
      <c r="BV16" s="635"/>
      <c r="BW16" s="863"/>
      <c r="BX16" s="636"/>
    </row>
    <row r="17" spans="1:42" x14ac:dyDescent="0.25">
      <c r="A17" t="s">
        <v>3</v>
      </c>
      <c r="B17" s="802" t="s">
        <v>3</v>
      </c>
      <c r="E17" s="764">
        <f>SUM(H17:J17,O17)</f>
        <v>213448.41399999999</v>
      </c>
      <c r="F17" s="733">
        <f>SUM(L17:N17,U17)</f>
        <v>189327.58000000002</v>
      </c>
      <c r="H17" s="574">
        <v>52107.322999999997</v>
      </c>
      <c r="I17" s="577">
        <v>59068.440999999999</v>
      </c>
      <c r="J17" s="693">
        <v>52969.985999999997</v>
      </c>
      <c r="L17" s="574">
        <v>48877.044000000002</v>
      </c>
      <c r="M17" s="558">
        <v>48368.601000000002</v>
      </c>
      <c r="N17" s="558">
        <v>43940.934999999998</v>
      </c>
      <c r="O17" s="558">
        <v>49302.663999999997</v>
      </c>
      <c r="P17" s="562">
        <v>190489.24400000001</v>
      </c>
      <c r="R17" s="574">
        <v>42903</v>
      </c>
      <c r="S17" s="558">
        <v>54160</v>
      </c>
      <c r="T17" s="558">
        <v>45607</v>
      </c>
      <c r="U17" s="558">
        <v>48141</v>
      </c>
      <c r="V17" s="558">
        <v>190811</v>
      </c>
      <c r="W17" s="801"/>
      <c r="X17" s="574">
        <v>37986</v>
      </c>
      <c r="Y17" s="558">
        <v>38123</v>
      </c>
      <c r="Z17" s="459">
        <v>37281</v>
      </c>
      <c r="AA17" s="459">
        <v>42435.458000000013</v>
      </c>
      <c r="AB17" s="562">
        <v>155825.45800000001</v>
      </c>
      <c r="AC17" s="801"/>
      <c r="AD17" s="597">
        <v>56810</v>
      </c>
      <c r="AE17" s="558">
        <v>59386</v>
      </c>
      <c r="AF17" s="558">
        <v>50019</v>
      </c>
      <c r="AG17" s="558">
        <v>42473</v>
      </c>
      <c r="AH17" s="562">
        <v>208688</v>
      </c>
      <c r="AJ17" s="597">
        <v>36452</v>
      </c>
      <c r="AK17" s="558">
        <v>44085</v>
      </c>
      <c r="AL17" s="558">
        <v>39496</v>
      </c>
      <c r="AM17" s="558">
        <v>45117</v>
      </c>
      <c r="AN17" s="562">
        <v>165150</v>
      </c>
      <c r="AP17" s="864">
        <v>25278</v>
      </c>
    </row>
    <row r="18" spans="1:42" ht="17.25" x14ac:dyDescent="0.4">
      <c r="A18" t="s">
        <v>186</v>
      </c>
      <c r="B18" s="802" t="s">
        <v>4</v>
      </c>
      <c r="D18" s="781"/>
      <c r="E18" s="805">
        <f>SUM(H18:J18,O18)</f>
        <v>73294.902999999991</v>
      </c>
      <c r="F18" s="806">
        <f>SUM(L18:N18,U18)</f>
        <v>68551.005000000005</v>
      </c>
      <c r="H18" s="575">
        <v>17979.300999999999</v>
      </c>
      <c r="I18" s="902">
        <v>19684.942999999999</v>
      </c>
      <c r="J18" s="702">
        <v>18180.659</v>
      </c>
      <c r="L18" s="575">
        <v>17657.996999999999</v>
      </c>
      <c r="M18" s="576">
        <v>17364.937999999998</v>
      </c>
      <c r="N18" s="576">
        <v>15654.07</v>
      </c>
      <c r="O18" s="576">
        <v>17450</v>
      </c>
      <c r="P18" s="583">
        <v>68127.005000000005</v>
      </c>
      <c r="R18" s="575">
        <v>16688</v>
      </c>
      <c r="S18" s="576">
        <v>20090</v>
      </c>
      <c r="T18" s="576">
        <v>16941</v>
      </c>
      <c r="U18" s="576">
        <v>17874</v>
      </c>
      <c r="V18" s="576">
        <v>71593</v>
      </c>
      <c r="W18" s="801"/>
      <c r="X18" s="575">
        <v>15195</v>
      </c>
      <c r="Y18" s="576">
        <v>15316</v>
      </c>
      <c r="Z18" s="811">
        <v>15320</v>
      </c>
      <c r="AA18" s="811">
        <v>16956.016000000003</v>
      </c>
      <c r="AB18" s="583">
        <v>62787.016000000003</v>
      </c>
      <c r="AC18" s="801"/>
      <c r="AD18" s="865">
        <v>21118</v>
      </c>
      <c r="AE18" s="576">
        <v>22979</v>
      </c>
      <c r="AF18" s="576">
        <v>20145</v>
      </c>
      <c r="AG18" s="576">
        <v>17678</v>
      </c>
      <c r="AH18" s="583">
        <v>81920</v>
      </c>
      <c r="AJ18" s="865">
        <v>13688</v>
      </c>
      <c r="AK18" s="576">
        <v>16308</v>
      </c>
      <c r="AL18" s="576">
        <v>15546</v>
      </c>
      <c r="AM18" s="576">
        <v>18633</v>
      </c>
      <c r="AN18" s="583">
        <v>64175</v>
      </c>
      <c r="AP18" s="866">
        <v>11182</v>
      </c>
    </row>
    <row r="19" spans="1:42" x14ac:dyDescent="0.25">
      <c r="A19" t="s">
        <v>5</v>
      </c>
      <c r="B19" s="802" t="s">
        <v>5</v>
      </c>
      <c r="D19" s="781"/>
      <c r="E19" s="816">
        <f>E17-E18</f>
        <v>140153.511</v>
      </c>
      <c r="F19" s="817">
        <f>F17-F18</f>
        <v>120776.57500000001</v>
      </c>
      <c r="H19" s="574">
        <v>34128.021999999997</v>
      </c>
      <c r="I19" s="577">
        <v>39383.498</v>
      </c>
      <c r="J19" s="693">
        <v>34789.326999999997</v>
      </c>
      <c r="L19" s="574">
        <v>31219.047000000002</v>
      </c>
      <c r="M19" s="577">
        <v>31003.663000000004</v>
      </c>
      <c r="N19" s="577">
        <v>28286.864999999998</v>
      </c>
      <c r="O19" s="577">
        <v>31852.663999999997</v>
      </c>
      <c r="P19" s="584">
        <v>122362.239</v>
      </c>
      <c r="R19" s="574">
        <v>26215</v>
      </c>
      <c r="S19" s="577">
        <v>34070</v>
      </c>
      <c r="T19" s="577">
        <v>28666</v>
      </c>
      <c r="U19" s="577">
        <v>30267</v>
      </c>
      <c r="V19" s="577">
        <v>119218</v>
      </c>
      <c r="W19" s="801"/>
      <c r="X19" s="574">
        <v>22791</v>
      </c>
      <c r="Y19" s="558">
        <v>22807</v>
      </c>
      <c r="Z19" s="459">
        <v>21961</v>
      </c>
      <c r="AA19" s="459">
        <v>25479.441999999995</v>
      </c>
      <c r="AB19" s="562">
        <v>93038.441999999995</v>
      </c>
      <c r="AC19" s="801"/>
      <c r="AD19" s="597">
        <v>35692</v>
      </c>
      <c r="AE19" s="558">
        <v>36407</v>
      </c>
      <c r="AF19" s="558">
        <v>29874</v>
      </c>
      <c r="AG19" s="558">
        <v>24795</v>
      </c>
      <c r="AH19" s="562">
        <v>126768</v>
      </c>
      <c r="AJ19" s="597">
        <v>22764</v>
      </c>
      <c r="AK19" s="558">
        <v>27777</v>
      </c>
      <c r="AL19" s="558">
        <v>23950</v>
      </c>
      <c r="AM19" s="558">
        <v>26484</v>
      </c>
      <c r="AN19" s="562">
        <v>100975</v>
      </c>
      <c r="AP19" s="864">
        <v>14096</v>
      </c>
    </row>
    <row r="20" spans="1:42" hidden="1" outlineLevel="1" x14ac:dyDescent="0.25">
      <c r="A20" t="s">
        <v>187</v>
      </c>
      <c r="B20" s="502" t="s">
        <v>6</v>
      </c>
      <c r="D20" s="818"/>
      <c r="E20" s="756">
        <f>SUM(H20:J20,O20)</f>
        <v>60437.345000000001</v>
      </c>
      <c r="F20" s="731">
        <f>SUM(L20:N20,U20)</f>
        <v>54731.756000000001</v>
      </c>
      <c r="H20" s="531">
        <v>13763.870999999999</v>
      </c>
      <c r="I20" s="532">
        <v>15078.308000000001</v>
      </c>
      <c r="J20" s="691">
        <v>15647.691999999999</v>
      </c>
      <c r="L20" s="531">
        <v>13360.475999999999</v>
      </c>
      <c r="M20" s="501">
        <v>12744.999</v>
      </c>
      <c r="N20" s="501">
        <v>13256.281000000001</v>
      </c>
      <c r="O20" s="501">
        <v>15947.473999999998</v>
      </c>
      <c r="P20" s="510">
        <v>55309.229999999996</v>
      </c>
      <c r="R20" s="531">
        <v>12381</v>
      </c>
      <c r="S20" s="501">
        <v>13403</v>
      </c>
      <c r="T20" s="501">
        <v>14120</v>
      </c>
      <c r="U20" s="501">
        <v>15370</v>
      </c>
      <c r="V20" s="501">
        <v>55274</v>
      </c>
      <c r="W20" s="801"/>
      <c r="X20" s="531">
        <v>10660</v>
      </c>
      <c r="Y20" s="501">
        <v>10573</v>
      </c>
      <c r="Z20" s="468">
        <v>11099</v>
      </c>
      <c r="AA20" s="468">
        <v>16691.284</v>
      </c>
      <c r="AB20" s="510">
        <v>49023.284</v>
      </c>
      <c r="AC20" s="801"/>
      <c r="AD20" s="550">
        <v>12713</v>
      </c>
      <c r="AE20" s="501">
        <v>13785</v>
      </c>
      <c r="AF20" s="501">
        <v>12725</v>
      </c>
      <c r="AG20" s="501">
        <v>13045</v>
      </c>
      <c r="AH20" s="510">
        <v>52268</v>
      </c>
      <c r="AJ20" s="550">
        <v>11424</v>
      </c>
      <c r="AK20" s="501">
        <v>12330</v>
      </c>
      <c r="AL20" s="501">
        <v>12696</v>
      </c>
      <c r="AM20" s="501">
        <v>14140</v>
      </c>
      <c r="AN20" s="510">
        <v>50590</v>
      </c>
      <c r="AP20" s="867">
        <v>11675</v>
      </c>
    </row>
    <row r="21" spans="1:42" hidden="1" outlineLevel="1" x14ac:dyDescent="0.25">
      <c r="A21" t="s">
        <v>188</v>
      </c>
      <c r="B21" s="502" t="s">
        <v>7</v>
      </c>
      <c r="D21" s="818"/>
      <c r="E21" s="756">
        <f>SUM(H21:J21,O21)</f>
        <v>1000</v>
      </c>
      <c r="F21" s="731">
        <f>SUM(L21:N21,U21)</f>
        <v>1000</v>
      </c>
      <c r="H21" s="531">
        <v>250</v>
      </c>
      <c r="I21" s="532">
        <v>249.99799999999999</v>
      </c>
      <c r="J21" s="691">
        <v>250.00200000000001</v>
      </c>
      <c r="L21" s="531">
        <v>250</v>
      </c>
      <c r="M21" s="501">
        <v>249.999</v>
      </c>
      <c r="N21" s="501">
        <v>250.001</v>
      </c>
      <c r="O21" s="501">
        <v>250</v>
      </c>
      <c r="P21" s="510">
        <v>1000</v>
      </c>
      <c r="R21" s="531">
        <v>250</v>
      </c>
      <c r="S21" s="501">
        <v>250</v>
      </c>
      <c r="T21" s="501">
        <v>250</v>
      </c>
      <c r="U21" s="501">
        <v>250</v>
      </c>
      <c r="V21" s="501">
        <v>1000</v>
      </c>
      <c r="W21" s="801"/>
      <c r="X21" s="531">
        <v>250</v>
      </c>
      <c r="Y21" s="501">
        <v>250</v>
      </c>
      <c r="Z21" s="468">
        <v>250</v>
      </c>
      <c r="AA21" s="468">
        <v>250</v>
      </c>
      <c r="AB21" s="510">
        <v>1000</v>
      </c>
      <c r="AC21" s="801"/>
      <c r="AD21" s="550">
        <v>250</v>
      </c>
      <c r="AE21" s="501">
        <v>250</v>
      </c>
      <c r="AF21" s="501">
        <v>250</v>
      </c>
      <c r="AG21" s="501">
        <v>250</v>
      </c>
      <c r="AH21" s="510">
        <v>1000</v>
      </c>
      <c r="AJ21" s="550">
        <v>250</v>
      </c>
      <c r="AK21" s="501">
        <v>250</v>
      </c>
      <c r="AL21" s="501">
        <v>250</v>
      </c>
      <c r="AM21" s="501">
        <v>250</v>
      </c>
      <c r="AN21" s="510">
        <v>1000</v>
      </c>
      <c r="AP21" s="867">
        <v>250</v>
      </c>
    </row>
    <row r="22" spans="1:42" hidden="1" outlineLevel="1" x14ac:dyDescent="0.25">
      <c r="A22" t="s">
        <v>189</v>
      </c>
      <c r="B22" s="502" t="s">
        <v>8</v>
      </c>
      <c r="E22" s="756">
        <f>SUM(H22:J22,O22)</f>
        <v>16113.117</v>
      </c>
      <c r="F22" s="731">
        <f>SUM(L22:N22,U22)</f>
        <v>15869.659</v>
      </c>
      <c r="H22" s="531">
        <v>3984.8820000000001</v>
      </c>
      <c r="I22" s="532">
        <v>4004.4270000000001</v>
      </c>
      <c r="J22" s="691">
        <v>4008.9250000000002</v>
      </c>
      <c r="L22" s="531">
        <v>3954.3969999999999</v>
      </c>
      <c r="M22" s="501">
        <v>3962.8240000000001</v>
      </c>
      <c r="N22" s="501">
        <v>3981.4380000000001</v>
      </c>
      <c r="O22" s="501">
        <v>4114.8829999999998</v>
      </c>
      <c r="P22" s="510">
        <v>16013.541999999999</v>
      </c>
      <c r="R22" s="531">
        <v>3928</v>
      </c>
      <c r="S22" s="501">
        <v>3947</v>
      </c>
      <c r="T22" s="501">
        <v>3932</v>
      </c>
      <c r="U22" s="501">
        <v>3971</v>
      </c>
      <c r="V22" s="501">
        <v>15778</v>
      </c>
      <c r="W22" s="801"/>
      <c r="X22" s="531">
        <v>3930</v>
      </c>
      <c r="Y22" s="501">
        <v>3934</v>
      </c>
      <c r="Z22" s="520">
        <v>3928</v>
      </c>
      <c r="AA22" s="520">
        <v>3932.1370000000006</v>
      </c>
      <c r="AB22" s="510">
        <v>15724.137000000001</v>
      </c>
      <c r="AC22" s="801"/>
      <c r="AD22" s="550">
        <v>3918</v>
      </c>
      <c r="AE22" s="501">
        <v>3920</v>
      </c>
      <c r="AF22" s="501">
        <v>3925</v>
      </c>
      <c r="AG22" s="501">
        <v>3927</v>
      </c>
      <c r="AH22" s="510">
        <v>15690</v>
      </c>
      <c r="AJ22" s="550">
        <v>3836</v>
      </c>
      <c r="AK22" s="501">
        <v>3744</v>
      </c>
      <c r="AL22" s="501">
        <v>3913</v>
      </c>
      <c r="AM22" s="501">
        <v>3916</v>
      </c>
      <c r="AN22" s="510">
        <v>15409</v>
      </c>
      <c r="AP22" s="867">
        <v>3192</v>
      </c>
    </row>
    <row r="23" spans="1:42" ht="17.25" hidden="1" outlineLevel="1" x14ac:dyDescent="0.4">
      <c r="A23" t="s">
        <v>210</v>
      </c>
      <c r="B23" s="502" t="s">
        <v>9</v>
      </c>
      <c r="E23" s="820">
        <f>SUM(H23:J23,O23)</f>
        <v>0</v>
      </c>
      <c r="F23" s="732">
        <f>SUM(L23:N23,U23)</f>
        <v>0</v>
      </c>
      <c r="H23" s="580">
        <v>0</v>
      </c>
      <c r="I23" s="823">
        <v>0</v>
      </c>
      <c r="J23" s="696">
        <v>0</v>
      </c>
      <c r="L23" s="580">
        <v>0</v>
      </c>
      <c r="M23" s="579">
        <v>0</v>
      </c>
      <c r="N23" s="579">
        <v>0</v>
      </c>
      <c r="O23" s="579">
        <v>0</v>
      </c>
      <c r="P23" s="585">
        <v>0</v>
      </c>
      <c r="R23" s="580">
        <v>0</v>
      </c>
      <c r="S23" s="579">
        <v>0</v>
      </c>
      <c r="T23" s="579">
        <v>0</v>
      </c>
      <c r="U23" s="579">
        <v>0</v>
      </c>
      <c r="V23" s="579">
        <v>0</v>
      </c>
      <c r="W23" s="801"/>
      <c r="X23" s="580">
        <v>0</v>
      </c>
      <c r="Y23" s="579">
        <v>0</v>
      </c>
      <c r="Z23" s="579">
        <v>0</v>
      </c>
      <c r="AA23" s="579">
        <v>0</v>
      </c>
      <c r="AB23" s="585">
        <v>0</v>
      </c>
      <c r="AC23" s="868"/>
      <c r="AD23" s="578">
        <v>0</v>
      </c>
      <c r="AE23" s="579">
        <v>0</v>
      </c>
      <c r="AF23" s="579">
        <v>0</v>
      </c>
      <c r="AG23" s="579">
        <v>0</v>
      </c>
      <c r="AH23" s="585">
        <v>0</v>
      </c>
      <c r="AJ23" s="578">
        <v>0</v>
      </c>
      <c r="AK23" s="579">
        <v>0</v>
      </c>
      <c r="AL23" s="579">
        <v>0</v>
      </c>
      <c r="AM23" s="579">
        <v>0</v>
      </c>
      <c r="AN23" s="585">
        <v>0</v>
      </c>
      <c r="AP23" s="869">
        <v>0</v>
      </c>
    </row>
    <row r="24" spans="1:42" collapsed="1" x14ac:dyDescent="0.25">
      <c r="A24" t="s">
        <v>190</v>
      </c>
      <c r="B24" s="802" t="s">
        <v>10</v>
      </c>
      <c r="E24" s="816">
        <f>E19-SUM(E20:E23)</f>
        <v>62603.048999999999</v>
      </c>
      <c r="F24" s="817">
        <f>F19-SUM(F20:F23)</f>
        <v>49175.16</v>
      </c>
      <c r="H24" s="574">
        <v>16129.268999999997</v>
      </c>
      <c r="I24" s="577">
        <v>20050.764999999999</v>
      </c>
      <c r="J24" s="693">
        <v>14882.708000000001</v>
      </c>
      <c r="L24" s="574">
        <v>13654.174000000003</v>
      </c>
      <c r="M24" s="577">
        <v>14045.841000000004</v>
      </c>
      <c r="N24" s="577">
        <v>10799.144999999997</v>
      </c>
      <c r="O24" s="577">
        <v>11540.307000000001</v>
      </c>
      <c r="P24" s="584">
        <v>50039.467000000004</v>
      </c>
      <c r="R24" s="574">
        <v>9656</v>
      </c>
      <c r="S24" s="577">
        <v>16470</v>
      </c>
      <c r="T24" s="577">
        <v>10364</v>
      </c>
      <c r="U24" s="577">
        <v>10676</v>
      </c>
      <c r="V24" s="577">
        <v>47166</v>
      </c>
      <c r="W24" s="801"/>
      <c r="X24" s="574">
        <v>7951</v>
      </c>
      <c r="Y24" s="558">
        <v>8050</v>
      </c>
      <c r="Z24" s="459">
        <v>6684</v>
      </c>
      <c r="AA24" s="459">
        <v>4606.0210000000006</v>
      </c>
      <c r="AB24" s="562">
        <v>27291.021000000001</v>
      </c>
      <c r="AC24" s="801"/>
      <c r="AD24" s="597">
        <v>18811</v>
      </c>
      <c r="AE24" s="558">
        <v>18452.081999999995</v>
      </c>
      <c r="AF24" s="558">
        <v>12973.918000000005</v>
      </c>
      <c r="AG24" s="558">
        <v>7573</v>
      </c>
      <c r="AH24" s="562">
        <v>57810</v>
      </c>
      <c r="AJ24" s="597">
        <v>7254</v>
      </c>
      <c r="AK24" s="558">
        <v>11453</v>
      </c>
      <c r="AL24" s="558">
        <v>7091</v>
      </c>
      <c r="AM24" s="558">
        <v>8178</v>
      </c>
      <c r="AN24" s="562">
        <v>33976</v>
      </c>
      <c r="AP24" s="864">
        <v>-1021</v>
      </c>
    </row>
    <row r="25" spans="1:42" hidden="1" outlineLevel="1" x14ac:dyDescent="0.25">
      <c r="A25" t="s">
        <v>193</v>
      </c>
      <c r="B25" s="502" t="s">
        <v>11</v>
      </c>
      <c r="E25" s="756">
        <f>SUM(H25:J25,O25)</f>
        <v>1117.288</v>
      </c>
      <c r="F25" s="731">
        <f>SUM(L25:N25,U25)</f>
        <v>1502.319</v>
      </c>
      <c r="H25" s="531">
        <v>218.62299999999999</v>
      </c>
      <c r="I25" s="532">
        <v>296.964</v>
      </c>
      <c r="J25" s="691">
        <v>319.74200000000002</v>
      </c>
      <c r="L25" s="531">
        <v>261.08600000000001</v>
      </c>
      <c r="M25" s="501">
        <v>239.83799999999999</v>
      </c>
      <c r="N25" s="501">
        <v>314.39499999999998</v>
      </c>
      <c r="O25" s="501">
        <v>281.959</v>
      </c>
      <c r="P25" s="510">
        <v>1097.278</v>
      </c>
      <c r="R25" s="531">
        <v>276</v>
      </c>
      <c r="S25" s="501">
        <v>256</v>
      </c>
      <c r="T25" s="501">
        <v>90</v>
      </c>
      <c r="U25" s="501">
        <v>687</v>
      </c>
      <c r="V25" s="501">
        <v>1309</v>
      </c>
      <c r="W25" s="801"/>
      <c r="X25" s="531">
        <v>174</v>
      </c>
      <c r="Y25" s="501">
        <v>118</v>
      </c>
      <c r="Z25" s="468">
        <v>-5</v>
      </c>
      <c r="AA25" s="468">
        <v>83.370999999999981</v>
      </c>
      <c r="AB25" s="510">
        <v>370.37099999999998</v>
      </c>
      <c r="AC25" s="801"/>
      <c r="AD25" s="550">
        <v>112</v>
      </c>
      <c r="AE25" s="501">
        <v>107</v>
      </c>
      <c r="AF25" s="501">
        <v>462</v>
      </c>
      <c r="AG25" s="501">
        <v>604</v>
      </c>
      <c r="AH25" s="510">
        <v>1285</v>
      </c>
      <c r="AJ25" s="550">
        <v>131</v>
      </c>
      <c r="AK25" s="501">
        <v>97</v>
      </c>
      <c r="AL25" s="501">
        <v>177</v>
      </c>
      <c r="AM25" s="501">
        <v>253</v>
      </c>
      <c r="AN25" s="510">
        <v>658</v>
      </c>
      <c r="AP25" s="867">
        <v>111</v>
      </c>
    </row>
    <row r="26" spans="1:42" hidden="1" outlineLevel="1" x14ac:dyDescent="0.25">
      <c r="A26" t="s">
        <v>191</v>
      </c>
      <c r="B26" s="502" t="s">
        <v>12</v>
      </c>
      <c r="E26" s="756">
        <f>SUM(H26:J26,O26)</f>
        <v>-2.0939999999999999</v>
      </c>
      <c r="F26" s="731">
        <f>SUM(L26:N26,U26)</f>
        <v>-7.9470000000000001</v>
      </c>
      <c r="H26" s="531">
        <v>-0.57099999999999995</v>
      </c>
      <c r="I26" s="532">
        <v>-0.56899999999999995</v>
      </c>
      <c r="J26" s="691">
        <v>-0.26400000000000001</v>
      </c>
      <c r="L26" s="531">
        <v>-0.66800000000000004</v>
      </c>
      <c r="M26" s="501">
        <v>-1.5109999999999999</v>
      </c>
      <c r="N26" s="501">
        <v>-0.76800000000000002</v>
      </c>
      <c r="O26" s="501">
        <v>-0.69</v>
      </c>
      <c r="P26" s="510">
        <v>-3.637</v>
      </c>
      <c r="R26" s="531">
        <v>-3</v>
      </c>
      <c r="S26" s="501">
        <v>-9</v>
      </c>
      <c r="T26" s="501">
        <v>-4</v>
      </c>
      <c r="U26" s="501">
        <v>-5</v>
      </c>
      <c r="V26" s="501">
        <v>-21</v>
      </c>
      <c r="W26" s="801"/>
      <c r="X26" s="531">
        <v>-5</v>
      </c>
      <c r="Y26" s="501">
        <v>0</v>
      </c>
      <c r="Z26" s="468">
        <v>-4</v>
      </c>
      <c r="AA26" s="468">
        <v>-9.1409999999999982</v>
      </c>
      <c r="AB26" s="510">
        <v>-18.140999999999998</v>
      </c>
      <c r="AC26" s="801"/>
      <c r="AD26" s="550">
        <v>-5</v>
      </c>
      <c r="AE26" s="501">
        <v>-7</v>
      </c>
      <c r="AF26" s="501">
        <v>-7</v>
      </c>
      <c r="AG26" s="501">
        <v>-6</v>
      </c>
      <c r="AH26" s="510">
        <v>-25</v>
      </c>
      <c r="AJ26" s="550">
        <v>0</v>
      </c>
      <c r="AK26" s="501">
        <v>0</v>
      </c>
      <c r="AL26" s="501">
        <v>0</v>
      </c>
      <c r="AM26" s="501">
        <v>0</v>
      </c>
      <c r="AN26" s="510">
        <v>0</v>
      </c>
      <c r="AP26" s="867">
        <v>0</v>
      </c>
    </row>
    <row r="27" spans="1:42" hidden="1" outlineLevel="1" x14ac:dyDescent="0.25">
      <c r="A27" t="s">
        <v>192</v>
      </c>
      <c r="B27" s="502" t="s">
        <v>13</v>
      </c>
      <c r="E27" s="756">
        <f>SUM(H27:J27,O27)</f>
        <v>10748.609</v>
      </c>
      <c r="F27" s="731">
        <f>SUM(L27:N27,U27)</f>
        <v>15644.003000000001</v>
      </c>
      <c r="H27" s="531">
        <v>2827.7170000000001</v>
      </c>
      <c r="I27" s="532">
        <v>2494.5920000000001</v>
      </c>
      <c r="J27" s="691">
        <v>2224.654</v>
      </c>
      <c r="L27" s="531">
        <v>3984.252</v>
      </c>
      <c r="M27" s="501">
        <v>3736.1759999999999</v>
      </c>
      <c r="N27" s="501">
        <v>3514.5749999999998</v>
      </c>
      <c r="O27" s="501">
        <v>3201.6460000000002</v>
      </c>
      <c r="P27" s="510">
        <v>14436.648999999999</v>
      </c>
      <c r="R27" s="531">
        <v>5492</v>
      </c>
      <c r="S27" s="501">
        <v>5299</v>
      </c>
      <c r="T27" s="501">
        <v>4925</v>
      </c>
      <c r="U27" s="501">
        <v>4409</v>
      </c>
      <c r="V27" s="501">
        <v>20125</v>
      </c>
      <c r="W27" s="801"/>
      <c r="X27" s="531">
        <v>1792</v>
      </c>
      <c r="Y27" s="501">
        <v>1669</v>
      </c>
      <c r="Z27" s="468">
        <v>1571</v>
      </c>
      <c r="AA27" s="468">
        <v>2548.3739999999998</v>
      </c>
      <c r="AB27" s="510">
        <v>7580.3739999999998</v>
      </c>
      <c r="AC27" s="801"/>
      <c r="AD27" s="550">
        <v>2028</v>
      </c>
      <c r="AE27" s="501">
        <v>1798</v>
      </c>
      <c r="AF27" s="501">
        <v>1808</v>
      </c>
      <c r="AG27" s="501">
        <v>1776</v>
      </c>
      <c r="AH27" s="510">
        <v>7410</v>
      </c>
      <c r="AJ27" s="550">
        <v>2286</v>
      </c>
      <c r="AK27" s="501">
        <v>2076</v>
      </c>
      <c r="AL27" s="501">
        <v>1958</v>
      </c>
      <c r="AM27" s="501">
        <v>2261</v>
      </c>
      <c r="AN27" s="510">
        <v>8581</v>
      </c>
      <c r="AP27" s="867">
        <v>2043</v>
      </c>
    </row>
    <row r="28" spans="1:42" ht="17.25" hidden="1" outlineLevel="1" x14ac:dyDescent="0.4">
      <c r="A28" t="s">
        <v>194</v>
      </c>
      <c r="B28" s="502" t="s">
        <v>14</v>
      </c>
      <c r="E28" s="820">
        <f>SUM(H28:J28,O28)</f>
        <v>7756.7990000000009</v>
      </c>
      <c r="F28" s="732">
        <f>SUM(L28:N28,U28)</f>
        <v>4838.1390000000001</v>
      </c>
      <c r="H28" s="580">
        <v>1443.0039999999999</v>
      </c>
      <c r="I28" s="823">
        <v>2428.1280000000002</v>
      </c>
      <c r="J28" s="696">
        <v>2124.5659999999998</v>
      </c>
      <c r="L28" s="580">
        <v>1166.075</v>
      </c>
      <c r="M28" s="579">
        <v>1057.2940000000001</v>
      </c>
      <c r="N28" s="579">
        <v>1572.77</v>
      </c>
      <c r="O28" s="579">
        <v>1761.1010000000001</v>
      </c>
      <c r="P28" s="585">
        <v>5557.24</v>
      </c>
      <c r="R28" s="580">
        <v>540</v>
      </c>
      <c r="S28" s="579">
        <v>1929</v>
      </c>
      <c r="T28" s="579">
        <v>1451</v>
      </c>
      <c r="U28" s="579">
        <v>1042</v>
      </c>
      <c r="V28" s="579">
        <v>4962</v>
      </c>
      <c r="W28" s="801"/>
      <c r="X28" s="580">
        <v>622</v>
      </c>
      <c r="Y28" s="579">
        <v>737</v>
      </c>
      <c r="Z28" s="523">
        <v>865</v>
      </c>
      <c r="AA28" s="523">
        <v>638.71</v>
      </c>
      <c r="AB28" s="585">
        <v>2862.71</v>
      </c>
      <c r="AC28" s="801"/>
      <c r="AD28" s="578">
        <v>2477</v>
      </c>
      <c r="AE28" s="579">
        <v>2566</v>
      </c>
      <c r="AF28" s="579">
        <v>1776</v>
      </c>
      <c r="AG28" s="579">
        <v>-292</v>
      </c>
      <c r="AH28" s="585">
        <v>6527</v>
      </c>
      <c r="AJ28" s="578">
        <v>-707</v>
      </c>
      <c r="AK28" s="579">
        <v>2172</v>
      </c>
      <c r="AL28" s="579">
        <v>700</v>
      </c>
      <c r="AM28" s="579">
        <v>1394</v>
      </c>
      <c r="AN28" s="585">
        <v>3559</v>
      </c>
      <c r="AP28" s="869">
        <v>-535</v>
      </c>
    </row>
    <row r="29" spans="1:42" collapsed="1" x14ac:dyDescent="0.25">
      <c r="A29" t="s">
        <v>195</v>
      </c>
      <c r="B29" s="802" t="s">
        <v>17</v>
      </c>
      <c r="E29" s="764">
        <f>E24-SUM(E25:E28)</f>
        <v>42982.447</v>
      </c>
      <c r="F29" s="733">
        <f>F24-SUM(F25:F28)</f>
        <v>27198.646000000004</v>
      </c>
      <c r="H29" s="574">
        <v>11640.495999999996</v>
      </c>
      <c r="I29" s="577">
        <v>14831.65</v>
      </c>
      <c r="J29" s="693">
        <v>10214.01</v>
      </c>
      <c r="L29" s="574">
        <v>8243.4290000000037</v>
      </c>
      <c r="M29" s="577">
        <v>9014.0440000000053</v>
      </c>
      <c r="N29" s="577">
        <v>5398.172999999997</v>
      </c>
      <c r="O29" s="577">
        <v>6296.2910000000011</v>
      </c>
      <c r="P29" s="584">
        <v>28951.937000000005</v>
      </c>
      <c r="R29" s="574">
        <v>3351</v>
      </c>
      <c r="S29" s="577">
        <v>8995</v>
      </c>
      <c r="T29" s="577">
        <v>3902</v>
      </c>
      <c r="U29" s="577">
        <v>4543</v>
      </c>
      <c r="V29" s="577">
        <v>20791</v>
      </c>
      <c r="W29" s="801"/>
      <c r="X29" s="574">
        <v>5368</v>
      </c>
      <c r="Y29" s="558">
        <v>5526</v>
      </c>
      <c r="Z29" s="459">
        <v>4257</v>
      </c>
      <c r="AA29" s="459">
        <v>1344.7069999999985</v>
      </c>
      <c r="AB29" s="562">
        <v>16495.706999999999</v>
      </c>
      <c r="AC29" s="801"/>
      <c r="AD29" s="597">
        <v>14199</v>
      </c>
      <c r="AE29" s="558">
        <v>13988</v>
      </c>
      <c r="AF29" s="558">
        <v>8935</v>
      </c>
      <c r="AG29" s="558">
        <v>5491</v>
      </c>
      <c r="AH29" s="562">
        <v>42613</v>
      </c>
      <c r="AJ29" s="597">
        <v>5544</v>
      </c>
      <c r="AK29" s="558">
        <v>7108</v>
      </c>
      <c r="AL29" s="558">
        <v>4256</v>
      </c>
      <c r="AM29" s="558">
        <v>4270</v>
      </c>
      <c r="AN29" s="562">
        <v>21178</v>
      </c>
      <c r="AP29" s="864">
        <v>-2640</v>
      </c>
    </row>
    <row r="30" spans="1:42" hidden="1" outlineLevel="1" x14ac:dyDescent="0.25">
      <c r="B30" s="789" t="s">
        <v>47</v>
      </c>
      <c r="D30" s="783"/>
      <c r="E30" s="756"/>
      <c r="F30" s="731"/>
      <c r="H30" s="531"/>
      <c r="I30" s="532"/>
      <c r="J30" s="691"/>
      <c r="L30" s="531"/>
      <c r="M30" s="558"/>
      <c r="N30" s="558"/>
      <c r="O30" s="558"/>
      <c r="P30" s="562"/>
      <c r="R30" s="531"/>
      <c r="S30" s="558"/>
      <c r="T30" s="558"/>
      <c r="U30" s="558"/>
      <c r="V30" s="558"/>
      <c r="W30" s="801"/>
      <c r="X30" s="531"/>
      <c r="Y30" s="558"/>
      <c r="Z30" s="468"/>
      <c r="AA30" s="468"/>
      <c r="AB30" s="562"/>
      <c r="AC30" s="801"/>
      <c r="AD30" s="597"/>
      <c r="AE30" s="558">
        <v>0</v>
      </c>
      <c r="AF30" s="558"/>
      <c r="AG30" s="558">
        <v>0</v>
      </c>
      <c r="AH30" s="562"/>
      <c r="AJ30" s="597"/>
      <c r="AK30" s="558">
        <v>0</v>
      </c>
      <c r="AL30" s="558"/>
      <c r="AM30" s="558"/>
      <c r="AN30" s="562"/>
      <c r="AP30" s="864"/>
    </row>
    <row r="31" spans="1:42" hidden="1" outlineLevel="1" x14ac:dyDescent="0.25">
      <c r="A31" t="s">
        <v>14</v>
      </c>
      <c r="B31" s="502" t="s">
        <v>14</v>
      </c>
      <c r="D31" s="783"/>
      <c r="E31" s="756">
        <f>SUM(H31:J31,O31)</f>
        <v>7756.7990000000009</v>
      </c>
      <c r="F31" s="731">
        <f>SUM(L31:N31,U31)</f>
        <v>4838.1390000000001</v>
      </c>
      <c r="H31" s="531">
        <v>1443.0039999999999</v>
      </c>
      <c r="I31" s="532">
        <v>2428.1280000000002</v>
      </c>
      <c r="J31" s="691">
        <v>2124.5659999999998</v>
      </c>
      <c r="L31" s="531">
        <v>1166.075</v>
      </c>
      <c r="M31" s="532">
        <f>M28</f>
        <v>1057.2940000000001</v>
      </c>
      <c r="N31" s="532">
        <v>1572.77</v>
      </c>
      <c r="O31" s="532">
        <v>1761.1010000000001</v>
      </c>
      <c r="P31" s="586">
        <v>5557.24</v>
      </c>
      <c r="R31" s="531">
        <v>540</v>
      </c>
      <c r="S31" s="532">
        <v>1929</v>
      </c>
      <c r="T31" s="532">
        <v>1451</v>
      </c>
      <c r="U31" s="532">
        <v>1042</v>
      </c>
      <c r="V31" s="532">
        <v>4962</v>
      </c>
      <c r="W31" s="801"/>
      <c r="X31" s="531">
        <v>622</v>
      </c>
      <c r="Y31" s="501">
        <v>737</v>
      </c>
      <c r="Z31" s="468">
        <v>865</v>
      </c>
      <c r="AA31" s="468">
        <v>638.71</v>
      </c>
      <c r="AB31" s="510">
        <v>2862.71</v>
      </c>
      <c r="AC31" s="801"/>
      <c r="AD31" s="550">
        <v>2477</v>
      </c>
      <c r="AE31" s="501">
        <v>2566</v>
      </c>
      <c r="AF31" s="501">
        <v>1776</v>
      </c>
      <c r="AG31" s="501">
        <v>-292</v>
      </c>
      <c r="AH31" s="510">
        <v>6527</v>
      </c>
      <c r="AJ31" s="550">
        <v>-707</v>
      </c>
      <c r="AK31" s="501">
        <v>2172</v>
      </c>
      <c r="AL31" s="501">
        <v>700</v>
      </c>
      <c r="AM31" s="501">
        <v>1394</v>
      </c>
      <c r="AN31" s="510">
        <v>3559</v>
      </c>
      <c r="AP31" s="867">
        <v>-535</v>
      </c>
    </row>
    <row r="32" spans="1:42" hidden="1" outlineLevel="1" x14ac:dyDescent="0.25">
      <c r="A32" t="s">
        <v>170</v>
      </c>
      <c r="B32" s="502" t="s">
        <v>12</v>
      </c>
      <c r="E32" s="756">
        <f>SUM(H32:J32,O32)</f>
        <v>-2.0939999999999999</v>
      </c>
      <c r="F32" s="731">
        <f>SUM(L32:N32,U32)</f>
        <v>-7.9470000000000001</v>
      </c>
      <c r="H32" s="531">
        <v>-0.57099999999999995</v>
      </c>
      <c r="I32" s="532">
        <v>-0.56899999999999995</v>
      </c>
      <c r="J32" s="691">
        <v>-0.26400000000000001</v>
      </c>
      <c r="L32" s="531">
        <v>-0.66800000000000004</v>
      </c>
      <c r="M32" s="532">
        <f>M26</f>
        <v>-1.5109999999999999</v>
      </c>
      <c r="N32" s="532">
        <v>-0.76800000000000002</v>
      </c>
      <c r="O32" s="532">
        <v>-0.69</v>
      </c>
      <c r="P32" s="586">
        <v>-3.637</v>
      </c>
      <c r="R32" s="531">
        <v>-3</v>
      </c>
      <c r="S32" s="532">
        <v>-9</v>
      </c>
      <c r="T32" s="532">
        <v>-4</v>
      </c>
      <c r="U32" s="532">
        <v>-5</v>
      </c>
      <c r="V32" s="532">
        <v>-21</v>
      </c>
      <c r="W32" s="801"/>
      <c r="X32" s="531">
        <v>-2</v>
      </c>
      <c r="Y32" s="501">
        <v>-3</v>
      </c>
      <c r="Z32" s="468">
        <v>-4</v>
      </c>
      <c r="AA32" s="468">
        <v>-9.1409999999999982</v>
      </c>
      <c r="AB32" s="510">
        <v>-18.140999999999998</v>
      </c>
      <c r="AC32" s="801"/>
      <c r="AD32" s="550">
        <v>-5</v>
      </c>
      <c r="AE32" s="501">
        <v>-7</v>
      </c>
      <c r="AF32" s="501">
        <v>-7</v>
      </c>
      <c r="AG32" s="501">
        <v>-6</v>
      </c>
      <c r="AH32" s="510">
        <v>-25</v>
      </c>
      <c r="AJ32" s="550">
        <v>0</v>
      </c>
      <c r="AK32" s="501">
        <v>0</v>
      </c>
      <c r="AL32" s="501">
        <v>0</v>
      </c>
      <c r="AM32" s="501">
        <v>0</v>
      </c>
      <c r="AN32" s="510">
        <v>0</v>
      </c>
      <c r="AP32" s="867">
        <v>0</v>
      </c>
    </row>
    <row r="33" spans="1:42" hidden="1" outlineLevel="1" x14ac:dyDescent="0.25">
      <c r="A33" t="s">
        <v>88</v>
      </c>
      <c r="B33" s="502" t="s">
        <v>13</v>
      </c>
      <c r="D33" s="781"/>
      <c r="E33" s="756">
        <f>SUM(H33:J33,O33)</f>
        <v>10748.609</v>
      </c>
      <c r="F33" s="731">
        <f>SUM(L33:N33,U33)</f>
        <v>15644.003000000001</v>
      </c>
      <c r="H33" s="531">
        <v>2827.7170000000001</v>
      </c>
      <c r="I33" s="532">
        <v>2494.5920000000001</v>
      </c>
      <c r="J33" s="691">
        <v>2224.654</v>
      </c>
      <c r="L33" s="531">
        <v>3984.252</v>
      </c>
      <c r="M33" s="532">
        <f>M27</f>
        <v>3736.1759999999999</v>
      </c>
      <c r="N33" s="532">
        <v>3514.5749999999998</v>
      </c>
      <c r="O33" s="532">
        <v>3201.6460000000002</v>
      </c>
      <c r="P33" s="586">
        <v>14436.648999999999</v>
      </c>
      <c r="R33" s="531">
        <v>5492</v>
      </c>
      <c r="S33" s="532">
        <v>5299</v>
      </c>
      <c r="T33" s="532">
        <v>4925</v>
      </c>
      <c r="U33" s="532">
        <v>4409</v>
      </c>
      <c r="V33" s="532">
        <v>20125</v>
      </c>
      <c r="W33" s="801"/>
      <c r="X33" s="531">
        <v>1792</v>
      </c>
      <c r="Y33" s="501">
        <v>1669</v>
      </c>
      <c r="Z33" s="468">
        <v>1571</v>
      </c>
      <c r="AA33" s="468">
        <v>2548.3739999999998</v>
      </c>
      <c r="AB33" s="510">
        <v>7580.3739999999998</v>
      </c>
      <c r="AC33" s="801"/>
      <c r="AD33" s="550">
        <v>2028</v>
      </c>
      <c r="AE33" s="501">
        <v>1798</v>
      </c>
      <c r="AF33" s="501">
        <v>1808</v>
      </c>
      <c r="AG33" s="501">
        <v>1776</v>
      </c>
      <c r="AH33" s="510">
        <v>7410</v>
      </c>
      <c r="AJ33" s="550">
        <v>2286</v>
      </c>
      <c r="AK33" s="501">
        <v>2076</v>
      </c>
      <c r="AL33" s="501">
        <v>1958</v>
      </c>
      <c r="AM33" s="501">
        <v>2261</v>
      </c>
      <c r="AN33" s="510">
        <v>8581</v>
      </c>
      <c r="AP33" s="867">
        <v>2043</v>
      </c>
    </row>
    <row r="34" spans="1:42" hidden="1" outlineLevel="1" x14ac:dyDescent="0.25">
      <c r="A34" t="s">
        <v>89</v>
      </c>
      <c r="B34" s="502" t="s">
        <v>48</v>
      </c>
      <c r="D34" s="783"/>
      <c r="E34" s="756">
        <f>SUM(H34:J34,O34)</f>
        <v>20480.921999999999</v>
      </c>
      <c r="F34" s="731">
        <f>SUM(L34:N34,U34)</f>
        <v>20300</v>
      </c>
      <c r="H34" s="531">
        <v>5071</v>
      </c>
      <c r="I34" s="532">
        <v>5083</v>
      </c>
      <c r="J34" s="691">
        <v>5126.9219999999996</v>
      </c>
      <c r="L34" s="531">
        <v>5050</v>
      </c>
      <c r="M34" s="501">
        <v>5050</v>
      </c>
      <c r="N34" s="501">
        <v>5056</v>
      </c>
      <c r="O34" s="501">
        <v>5200</v>
      </c>
      <c r="P34" s="510">
        <v>20356</v>
      </c>
      <c r="R34" s="531">
        <v>5237</v>
      </c>
      <c r="S34" s="501">
        <v>5211</v>
      </c>
      <c r="T34" s="501">
        <v>5203</v>
      </c>
      <c r="U34" s="501">
        <v>5144</v>
      </c>
      <c r="V34" s="501">
        <v>20795</v>
      </c>
      <c r="W34" s="801"/>
      <c r="X34" s="531">
        <v>5636</v>
      </c>
      <c r="Y34" s="501">
        <v>5756</v>
      </c>
      <c r="Z34" s="468">
        <v>5875</v>
      </c>
      <c r="AA34" s="468">
        <v>5392.4989999999998</v>
      </c>
      <c r="AB34" s="510">
        <v>22659.499</v>
      </c>
      <c r="AC34" s="801"/>
      <c r="AD34" s="550">
        <v>5254</v>
      </c>
      <c r="AE34" s="501">
        <v>5390</v>
      </c>
      <c r="AF34" s="501">
        <v>5517</v>
      </c>
      <c r="AG34" s="501">
        <v>5590</v>
      </c>
      <c r="AH34" s="510">
        <v>21751</v>
      </c>
      <c r="AJ34" s="550">
        <v>4890</v>
      </c>
      <c r="AK34" s="501">
        <v>4846</v>
      </c>
      <c r="AL34" s="501">
        <v>5082</v>
      </c>
      <c r="AM34" s="501">
        <v>5181</v>
      </c>
      <c r="AN34" s="510">
        <v>19999</v>
      </c>
      <c r="AP34" s="867">
        <v>5515</v>
      </c>
    </row>
    <row r="35" spans="1:42" hidden="1" outlineLevel="1" x14ac:dyDescent="0.25">
      <c r="A35" t="s">
        <v>196</v>
      </c>
      <c r="B35" s="502" t="s">
        <v>49</v>
      </c>
      <c r="D35" s="783"/>
      <c r="E35" s="757">
        <f>SUM(H35:J35,O35)</f>
        <v>782.59399999999994</v>
      </c>
      <c r="F35" s="734">
        <f>SUM(L35:N35,U35)</f>
        <v>792</v>
      </c>
      <c r="H35" s="535">
        <v>196</v>
      </c>
      <c r="I35" s="536">
        <v>195.51599999999999</v>
      </c>
      <c r="J35" s="692">
        <v>195.078</v>
      </c>
      <c r="L35" s="535">
        <v>198</v>
      </c>
      <c r="M35" s="541">
        <v>198</v>
      </c>
      <c r="N35" s="541">
        <v>197</v>
      </c>
      <c r="O35" s="541">
        <v>196</v>
      </c>
      <c r="P35" s="542">
        <v>789</v>
      </c>
      <c r="R35" s="535">
        <v>201</v>
      </c>
      <c r="S35" s="541">
        <v>200</v>
      </c>
      <c r="T35" s="541">
        <v>199</v>
      </c>
      <c r="U35" s="541">
        <v>199</v>
      </c>
      <c r="V35" s="541">
        <v>799</v>
      </c>
      <c r="W35" s="801"/>
      <c r="X35" s="535">
        <v>57</v>
      </c>
      <c r="Y35" s="541">
        <v>57</v>
      </c>
      <c r="Z35" s="521">
        <v>55</v>
      </c>
      <c r="AA35" s="521">
        <v>103.50099999999998</v>
      </c>
      <c r="AB35" s="542">
        <v>272.50099999999998</v>
      </c>
      <c r="AC35" s="801"/>
      <c r="AD35" s="551">
        <v>63</v>
      </c>
      <c r="AE35" s="541">
        <v>61</v>
      </c>
      <c r="AF35" s="541">
        <v>60</v>
      </c>
      <c r="AG35" s="541">
        <v>58</v>
      </c>
      <c r="AH35" s="542">
        <v>242</v>
      </c>
      <c r="AJ35" s="551">
        <v>77</v>
      </c>
      <c r="AK35" s="541">
        <v>71</v>
      </c>
      <c r="AL35" s="541">
        <v>67</v>
      </c>
      <c r="AM35" s="541">
        <v>65</v>
      </c>
      <c r="AN35" s="542">
        <v>280</v>
      </c>
      <c r="AP35" s="870">
        <v>74</v>
      </c>
    </row>
    <row r="36" spans="1:42" collapsed="1" x14ac:dyDescent="0.25">
      <c r="A36" t="s">
        <v>50</v>
      </c>
      <c r="B36" s="802" t="s">
        <v>50</v>
      </c>
      <c r="E36" s="764">
        <f>E29+SUM(E31:E35)</f>
        <v>82749.277000000002</v>
      </c>
      <c r="F36" s="733">
        <f>F29+SUM(F31:F35)</f>
        <v>68764.841</v>
      </c>
      <c r="H36" s="574">
        <v>21177.645999999997</v>
      </c>
      <c r="I36" s="577">
        <v>25032.316999999999</v>
      </c>
      <c r="J36" s="693">
        <v>19884.966</v>
      </c>
      <c r="L36" s="574">
        <v>18641.088000000003</v>
      </c>
      <c r="M36" s="577">
        <f>SUM(M29:M35)</f>
        <v>19054.003000000004</v>
      </c>
      <c r="N36" s="577">
        <v>15737.749999999996</v>
      </c>
      <c r="O36" s="577">
        <v>16654.348000000002</v>
      </c>
      <c r="P36" s="584">
        <v>70087.188999999998</v>
      </c>
      <c r="R36" s="574">
        <v>14818</v>
      </c>
      <c r="S36" s="577">
        <v>21625</v>
      </c>
      <c r="T36" s="577">
        <v>15676</v>
      </c>
      <c r="U36" s="577">
        <v>15332</v>
      </c>
      <c r="V36" s="577">
        <v>67451</v>
      </c>
      <c r="W36" s="801"/>
      <c r="X36" s="574">
        <v>13473</v>
      </c>
      <c r="Y36" s="558">
        <v>13742</v>
      </c>
      <c r="Z36" s="459">
        <v>12619</v>
      </c>
      <c r="AA36" s="459">
        <v>10018.942999999999</v>
      </c>
      <c r="AB36" s="562">
        <v>49852.942999999999</v>
      </c>
      <c r="AC36" s="801"/>
      <c r="AD36" s="597">
        <v>24016</v>
      </c>
      <c r="AE36" s="558">
        <v>23796</v>
      </c>
      <c r="AF36" s="558">
        <v>18089</v>
      </c>
      <c r="AG36" s="558">
        <v>12617</v>
      </c>
      <c r="AH36" s="562">
        <v>78518</v>
      </c>
      <c r="AJ36" s="597">
        <v>12090</v>
      </c>
      <c r="AK36" s="558">
        <v>16273</v>
      </c>
      <c r="AL36" s="558">
        <v>12063</v>
      </c>
      <c r="AM36" s="558">
        <v>13171</v>
      </c>
      <c r="AN36" s="562">
        <v>53597</v>
      </c>
      <c r="AP36" s="864">
        <v>4457</v>
      </c>
    </row>
    <row r="37" spans="1:42" hidden="1" outlineLevel="1" x14ac:dyDescent="0.25">
      <c r="A37" t="s">
        <v>209</v>
      </c>
      <c r="B37" s="502" t="s">
        <v>51</v>
      </c>
      <c r="E37" s="756"/>
      <c r="F37" s="731"/>
      <c r="H37" s="531"/>
      <c r="I37" s="532"/>
      <c r="J37" s="691">
        <v>0</v>
      </c>
      <c r="L37" s="531"/>
      <c r="M37" s="501"/>
      <c r="N37" s="501"/>
      <c r="O37" s="501"/>
      <c r="P37" s="510"/>
      <c r="R37" s="531"/>
      <c r="S37" s="501"/>
      <c r="T37" s="501"/>
      <c r="U37" s="501"/>
      <c r="V37" s="501"/>
      <c r="W37" s="801"/>
      <c r="X37" s="531"/>
      <c r="Y37" s="501"/>
      <c r="Z37" s="468"/>
      <c r="AA37" s="468"/>
      <c r="AB37" s="510"/>
      <c r="AC37" s="801"/>
      <c r="AD37" s="550">
        <v>0</v>
      </c>
      <c r="AE37" s="501">
        <v>0</v>
      </c>
      <c r="AF37" s="501"/>
      <c r="AG37" s="501">
        <v>0</v>
      </c>
      <c r="AH37" s="510"/>
      <c r="AJ37" s="550">
        <v>0</v>
      </c>
      <c r="AK37" s="501">
        <v>0</v>
      </c>
      <c r="AL37" s="501">
        <v>0</v>
      </c>
      <c r="AM37" s="501">
        <v>0</v>
      </c>
      <c r="AN37" s="510">
        <v>0</v>
      </c>
      <c r="AP37" s="867">
        <v>0</v>
      </c>
    </row>
    <row r="38" spans="1:42" hidden="1" outlineLevel="1" x14ac:dyDescent="0.25">
      <c r="A38" t="s">
        <v>52</v>
      </c>
      <c r="B38" s="502" t="s">
        <v>52</v>
      </c>
      <c r="D38" s="100"/>
      <c r="E38" s="756">
        <f t="shared" ref="E38:E43" si="0">SUM(H38:J38,O38)</f>
        <v>4275</v>
      </c>
      <c r="F38" s="731">
        <f t="shared" ref="F38:F43" si="1">SUM(L38:N38,U38)</f>
        <v>5420</v>
      </c>
      <c r="H38" s="531">
        <v>999</v>
      </c>
      <c r="I38" s="532">
        <v>953</v>
      </c>
      <c r="J38" s="691">
        <v>990</v>
      </c>
      <c r="L38" s="531">
        <v>1346</v>
      </c>
      <c r="M38" s="468">
        <v>1368</v>
      </c>
      <c r="N38" s="468">
        <v>1375</v>
      </c>
      <c r="O38" s="468">
        <v>1333</v>
      </c>
      <c r="P38" s="510">
        <v>5422</v>
      </c>
      <c r="R38" s="531">
        <v>1429</v>
      </c>
      <c r="S38" s="501">
        <v>1419</v>
      </c>
      <c r="T38" s="501">
        <v>1504</v>
      </c>
      <c r="U38" s="501">
        <v>1331</v>
      </c>
      <c r="V38" s="501">
        <v>5683</v>
      </c>
      <c r="W38" s="801"/>
      <c r="X38" s="531">
        <v>664</v>
      </c>
      <c r="Y38" s="501">
        <v>669</v>
      </c>
      <c r="Z38" s="468">
        <v>736</v>
      </c>
      <c r="AA38" s="468">
        <v>950</v>
      </c>
      <c r="AB38" s="510">
        <v>3019</v>
      </c>
      <c r="AC38" s="801"/>
      <c r="AD38" s="550">
        <v>635</v>
      </c>
      <c r="AE38" s="501">
        <v>633</v>
      </c>
      <c r="AF38" s="501">
        <v>621</v>
      </c>
      <c r="AG38" s="501">
        <v>622</v>
      </c>
      <c r="AH38" s="510">
        <v>2511</v>
      </c>
      <c r="AJ38" s="550">
        <v>560</v>
      </c>
      <c r="AK38" s="501">
        <v>523</v>
      </c>
      <c r="AL38" s="501">
        <v>572</v>
      </c>
      <c r="AM38" s="501">
        <v>539</v>
      </c>
      <c r="AN38" s="510">
        <v>2194</v>
      </c>
      <c r="AP38" s="867">
        <v>469</v>
      </c>
    </row>
    <row r="39" spans="1:42" hidden="1" outlineLevel="1" x14ac:dyDescent="0.25">
      <c r="A39" t="s">
        <v>64</v>
      </c>
      <c r="B39" s="502" t="s">
        <v>53</v>
      </c>
      <c r="D39" s="100"/>
      <c r="E39" s="756">
        <f t="shared" si="0"/>
        <v>0</v>
      </c>
      <c r="F39" s="731">
        <f t="shared" si="1"/>
        <v>0</v>
      </c>
      <c r="H39" s="531">
        <v>0</v>
      </c>
      <c r="I39" s="532">
        <v>0</v>
      </c>
      <c r="J39" s="691">
        <v>0</v>
      </c>
      <c r="L39" s="531">
        <v>0</v>
      </c>
      <c r="M39" s="501">
        <v>0</v>
      </c>
      <c r="N39" s="501">
        <v>0</v>
      </c>
      <c r="O39" s="501">
        <v>0</v>
      </c>
      <c r="P39" s="510">
        <v>0</v>
      </c>
      <c r="R39" s="531">
        <v>0</v>
      </c>
      <c r="S39" s="501">
        <v>0</v>
      </c>
      <c r="T39" s="501">
        <v>0</v>
      </c>
      <c r="U39" s="501">
        <v>0</v>
      </c>
      <c r="V39" s="501">
        <v>0</v>
      </c>
      <c r="W39" s="801"/>
      <c r="X39" s="531">
        <v>0</v>
      </c>
      <c r="Y39" s="501">
        <v>0</v>
      </c>
      <c r="Z39" s="468">
        <v>0</v>
      </c>
      <c r="AA39" s="468">
        <v>0</v>
      </c>
      <c r="AB39" s="510">
        <v>0</v>
      </c>
      <c r="AC39" s="801"/>
      <c r="AD39" s="550">
        <v>0</v>
      </c>
      <c r="AE39" s="501">
        <v>0</v>
      </c>
      <c r="AF39" s="501">
        <v>0</v>
      </c>
      <c r="AG39" s="501">
        <v>0</v>
      </c>
      <c r="AH39" s="510">
        <v>0</v>
      </c>
      <c r="AJ39" s="550">
        <v>0</v>
      </c>
      <c r="AK39" s="501">
        <v>0</v>
      </c>
      <c r="AL39" s="501">
        <v>0</v>
      </c>
      <c r="AM39" s="501">
        <v>0</v>
      </c>
      <c r="AN39" s="510">
        <v>0</v>
      </c>
      <c r="AP39" s="867">
        <v>0</v>
      </c>
    </row>
    <row r="40" spans="1:42" hidden="1" outlineLevel="1" x14ac:dyDescent="0.25">
      <c r="A40" t="s">
        <v>91</v>
      </c>
      <c r="B40" s="502" t="s">
        <v>55</v>
      </c>
      <c r="D40" s="788"/>
      <c r="E40" s="756">
        <f t="shared" si="0"/>
        <v>0</v>
      </c>
      <c r="F40" s="731">
        <f t="shared" si="1"/>
        <v>0</v>
      </c>
      <c r="H40" s="531">
        <v>0</v>
      </c>
      <c r="I40" s="532">
        <v>0</v>
      </c>
      <c r="J40" s="691">
        <v>0</v>
      </c>
      <c r="L40" s="531">
        <v>0</v>
      </c>
      <c r="M40" s="501">
        <v>0</v>
      </c>
      <c r="N40" s="501">
        <v>0</v>
      </c>
      <c r="O40" s="501">
        <v>0</v>
      </c>
      <c r="P40" s="510">
        <v>0</v>
      </c>
      <c r="R40" s="531">
        <v>0</v>
      </c>
      <c r="S40" s="501">
        <v>0</v>
      </c>
      <c r="T40" s="501">
        <v>0</v>
      </c>
      <c r="U40" s="501">
        <v>0</v>
      </c>
      <c r="V40" s="501">
        <v>0</v>
      </c>
      <c r="W40" s="801"/>
      <c r="X40" s="531">
        <v>0</v>
      </c>
      <c r="Y40" s="501">
        <v>0</v>
      </c>
      <c r="Z40" s="468">
        <v>0</v>
      </c>
      <c r="AA40" s="468">
        <v>0</v>
      </c>
      <c r="AB40" s="510">
        <v>0</v>
      </c>
      <c r="AC40" s="801"/>
      <c r="AD40" s="550">
        <v>0</v>
      </c>
      <c r="AE40" s="501">
        <v>0</v>
      </c>
      <c r="AF40" s="501">
        <v>0</v>
      </c>
      <c r="AG40" s="501">
        <v>0</v>
      </c>
      <c r="AH40" s="510">
        <v>0</v>
      </c>
      <c r="AJ40" s="550">
        <v>0</v>
      </c>
      <c r="AK40" s="501">
        <v>0</v>
      </c>
      <c r="AL40" s="501">
        <v>0</v>
      </c>
      <c r="AM40" s="501">
        <v>0</v>
      </c>
      <c r="AN40" s="510">
        <v>0</v>
      </c>
      <c r="AP40" s="867">
        <v>2517</v>
      </c>
    </row>
    <row r="41" spans="1:42" hidden="1" outlineLevel="1" x14ac:dyDescent="0.25">
      <c r="B41" s="502" t="s">
        <v>56</v>
      </c>
      <c r="D41" s="788"/>
      <c r="E41" s="756">
        <f t="shared" si="0"/>
        <v>0</v>
      </c>
      <c r="F41" s="731">
        <f t="shared" si="1"/>
        <v>0</v>
      </c>
      <c r="H41" s="531">
        <v>0</v>
      </c>
      <c r="I41" s="532">
        <v>0</v>
      </c>
      <c r="J41" s="691">
        <v>0</v>
      </c>
      <c r="L41" s="531">
        <v>0</v>
      </c>
      <c r="M41" s="501">
        <v>0</v>
      </c>
      <c r="N41" s="501">
        <v>0</v>
      </c>
      <c r="O41" s="501">
        <v>0</v>
      </c>
      <c r="P41" s="510">
        <v>0</v>
      </c>
      <c r="R41" s="531">
        <v>0</v>
      </c>
      <c r="S41" s="501">
        <v>0</v>
      </c>
      <c r="T41" s="501">
        <v>0</v>
      </c>
      <c r="U41" s="501">
        <v>0</v>
      </c>
      <c r="V41" s="501">
        <v>0</v>
      </c>
      <c r="W41" s="801"/>
      <c r="X41" s="531">
        <v>0</v>
      </c>
      <c r="Y41" s="501">
        <v>0</v>
      </c>
      <c r="Z41" s="468">
        <v>0</v>
      </c>
      <c r="AA41" s="468">
        <v>0</v>
      </c>
      <c r="AB41" s="510">
        <v>0</v>
      </c>
      <c r="AC41" s="801"/>
      <c r="AD41" s="550">
        <v>0</v>
      </c>
      <c r="AE41" s="501">
        <v>0</v>
      </c>
      <c r="AF41" s="501">
        <v>0</v>
      </c>
      <c r="AG41" s="501">
        <v>0</v>
      </c>
      <c r="AH41" s="510">
        <v>0</v>
      </c>
      <c r="AJ41" s="550">
        <v>0</v>
      </c>
      <c r="AK41" s="501">
        <v>0</v>
      </c>
      <c r="AL41" s="501">
        <v>0</v>
      </c>
      <c r="AM41" s="501">
        <v>0</v>
      </c>
      <c r="AN41" s="510">
        <v>0</v>
      </c>
      <c r="AP41" s="867">
        <v>0</v>
      </c>
    </row>
    <row r="42" spans="1:42" hidden="1" outlineLevel="1" x14ac:dyDescent="0.25">
      <c r="A42" t="s">
        <v>135</v>
      </c>
      <c r="B42" s="502" t="s">
        <v>79</v>
      </c>
      <c r="D42" s="788"/>
      <c r="E42" s="756">
        <f t="shared" si="0"/>
        <v>0</v>
      </c>
      <c r="F42" s="731">
        <f t="shared" si="1"/>
        <v>0</v>
      </c>
      <c r="H42" s="531">
        <v>0</v>
      </c>
      <c r="I42" s="532">
        <v>0</v>
      </c>
      <c r="J42" s="691">
        <v>0</v>
      </c>
      <c r="L42" s="531">
        <v>0</v>
      </c>
      <c r="M42" s="501">
        <v>0</v>
      </c>
      <c r="N42" s="501">
        <v>0</v>
      </c>
      <c r="O42" s="501">
        <v>0</v>
      </c>
      <c r="P42" s="510">
        <v>0</v>
      </c>
      <c r="R42" s="531">
        <v>0</v>
      </c>
      <c r="S42" s="501">
        <v>0</v>
      </c>
      <c r="T42" s="501">
        <v>0</v>
      </c>
      <c r="U42" s="501">
        <v>0</v>
      </c>
      <c r="V42" s="501">
        <v>0</v>
      </c>
      <c r="W42" s="801"/>
      <c r="X42" s="531">
        <v>0</v>
      </c>
      <c r="Y42" s="501">
        <v>0</v>
      </c>
      <c r="Z42" s="468">
        <v>0</v>
      </c>
      <c r="AA42" s="468">
        <v>0</v>
      </c>
      <c r="AB42" s="510">
        <v>0</v>
      </c>
      <c r="AC42" s="801"/>
      <c r="AD42" s="550">
        <v>0</v>
      </c>
      <c r="AE42" s="501">
        <v>0</v>
      </c>
      <c r="AF42" s="501">
        <v>0</v>
      </c>
      <c r="AG42" s="501">
        <v>0</v>
      </c>
      <c r="AH42" s="510">
        <v>0</v>
      </c>
      <c r="AJ42" s="550">
        <v>1100</v>
      </c>
      <c r="AK42" s="501">
        <v>1100</v>
      </c>
      <c r="AL42" s="501">
        <v>1100</v>
      </c>
      <c r="AM42" s="501">
        <v>0</v>
      </c>
      <c r="AN42" s="510">
        <v>3300</v>
      </c>
      <c r="AP42" s="867">
        <v>1125</v>
      </c>
    </row>
    <row r="43" spans="1:42" ht="17.25" hidden="1" outlineLevel="1" x14ac:dyDescent="0.4">
      <c r="A43" t="s">
        <v>140</v>
      </c>
      <c r="B43" s="502" t="s">
        <v>27</v>
      </c>
      <c r="D43" s="788"/>
      <c r="E43" s="758">
        <f t="shared" si="0"/>
        <v>334.87900000000002</v>
      </c>
      <c r="F43" s="735">
        <f t="shared" si="1"/>
        <v>711.81899999999996</v>
      </c>
      <c r="H43" s="587">
        <v>23</v>
      </c>
      <c r="I43" s="823">
        <v>101.375</v>
      </c>
      <c r="J43" s="696">
        <v>125</v>
      </c>
      <c r="L43" s="587">
        <v>63.035000000000004</v>
      </c>
      <c r="M43" s="588">
        <v>42.347999999999999</v>
      </c>
      <c r="N43" s="588">
        <v>117.43600000000001</v>
      </c>
      <c r="O43" s="588">
        <v>85.503999999999991</v>
      </c>
      <c r="P43" s="589">
        <v>308.32299999999998</v>
      </c>
      <c r="R43" s="580">
        <v>75.215000000000003</v>
      </c>
      <c r="S43" s="579">
        <v>56.784999999999997</v>
      </c>
      <c r="T43" s="579">
        <v>-110</v>
      </c>
      <c r="U43" s="579">
        <v>489</v>
      </c>
      <c r="V43" s="579">
        <v>511</v>
      </c>
      <c r="W43" s="801"/>
      <c r="X43" s="580">
        <v>114</v>
      </c>
      <c r="Y43" s="579">
        <v>66</v>
      </c>
      <c r="Z43" s="523">
        <v>-63</v>
      </c>
      <c r="AA43" s="523">
        <v>3052.87</v>
      </c>
      <c r="AB43" s="585">
        <v>3169.87</v>
      </c>
      <c r="AC43" s="801"/>
      <c r="AD43" s="578">
        <v>50</v>
      </c>
      <c r="AE43" s="579">
        <v>45</v>
      </c>
      <c r="AF43" s="579">
        <v>403</v>
      </c>
      <c r="AG43" s="579">
        <v>545</v>
      </c>
      <c r="AH43" s="585">
        <v>1043</v>
      </c>
      <c r="AJ43" s="578">
        <v>55</v>
      </c>
      <c r="AK43" s="579">
        <v>25</v>
      </c>
      <c r="AL43" s="579">
        <v>110</v>
      </c>
      <c r="AM43" s="579">
        <v>187</v>
      </c>
      <c r="AN43" s="585">
        <v>377</v>
      </c>
      <c r="AP43" s="869">
        <v>39</v>
      </c>
    </row>
    <row r="44" spans="1:42" ht="15.75" collapsed="1" thickBot="1" x14ac:dyDescent="0.3">
      <c r="A44" t="s">
        <v>58</v>
      </c>
      <c r="B44" s="802" t="s">
        <v>58</v>
      </c>
      <c r="D44" s="815"/>
      <c r="E44" s="759">
        <f>E36+SUM(E38:E43)</f>
        <v>87359.156000000003</v>
      </c>
      <c r="F44" s="736">
        <f>F36+SUM(F38:F43)</f>
        <v>74896.66</v>
      </c>
      <c r="H44" s="574">
        <v>22199.645999999997</v>
      </c>
      <c r="I44" s="577">
        <v>26086.691999999999</v>
      </c>
      <c r="J44" s="693">
        <v>20999.966</v>
      </c>
      <c r="L44" s="574">
        <v>20050.123000000003</v>
      </c>
      <c r="M44" s="577">
        <f>SUM(M36:M43)</f>
        <v>20464.351000000006</v>
      </c>
      <c r="N44" s="577">
        <v>17230.185999999998</v>
      </c>
      <c r="O44" s="577">
        <v>18072.852000000003</v>
      </c>
      <c r="P44" s="584">
        <v>75817.512000000002</v>
      </c>
      <c r="R44" s="574">
        <v>16322.215</v>
      </c>
      <c r="S44" s="577">
        <v>23100.785</v>
      </c>
      <c r="T44" s="577">
        <v>17070</v>
      </c>
      <c r="U44" s="577">
        <v>17152</v>
      </c>
      <c r="V44" s="577">
        <v>73645</v>
      </c>
      <c r="W44" s="801"/>
      <c r="X44" s="574">
        <v>14251</v>
      </c>
      <c r="Y44" s="558">
        <v>14477</v>
      </c>
      <c r="Z44" s="459">
        <v>13292</v>
      </c>
      <c r="AA44" s="459">
        <v>14021.813000000002</v>
      </c>
      <c r="AB44" s="562">
        <v>56041.813000000002</v>
      </c>
      <c r="AC44" s="801"/>
      <c r="AD44" s="597">
        <v>24701</v>
      </c>
      <c r="AE44" s="558">
        <v>24474</v>
      </c>
      <c r="AF44" s="558">
        <v>19113</v>
      </c>
      <c r="AG44" s="558">
        <v>13784</v>
      </c>
      <c r="AH44" s="562">
        <v>82072</v>
      </c>
      <c r="AJ44" s="597">
        <v>13805</v>
      </c>
      <c r="AK44" s="558">
        <v>17921</v>
      </c>
      <c r="AL44" s="558">
        <v>13845</v>
      </c>
      <c r="AM44" s="558">
        <v>13897</v>
      </c>
      <c r="AN44" s="562">
        <v>59468</v>
      </c>
      <c r="AP44" s="864">
        <v>8607</v>
      </c>
    </row>
    <row r="45" spans="1:42" x14ac:dyDescent="0.25">
      <c r="B45" s="802"/>
      <c r="D45" s="788"/>
      <c r="H45" s="546"/>
      <c r="I45" s="722"/>
      <c r="J45" s="686"/>
      <c r="L45" s="546"/>
      <c r="M45" s="558"/>
      <c r="N45" s="558"/>
      <c r="O45" s="459"/>
      <c r="P45" s="562"/>
      <c r="R45" s="546"/>
      <c r="S45" s="558"/>
      <c r="T45" s="558"/>
      <c r="U45" s="459"/>
      <c r="V45" s="562"/>
      <c r="W45" s="801"/>
      <c r="X45" s="546"/>
      <c r="Y45" s="558"/>
      <c r="Z45" s="459"/>
      <c r="AA45" s="459"/>
      <c r="AB45" s="562"/>
      <c r="AC45" s="801"/>
      <c r="AD45" s="597"/>
      <c r="AE45" s="558"/>
      <c r="AF45" s="558"/>
      <c r="AG45" s="558"/>
      <c r="AH45" s="562"/>
      <c r="AJ45" s="597"/>
      <c r="AK45" s="558"/>
      <c r="AL45" s="558"/>
      <c r="AM45" s="558"/>
      <c r="AN45" s="562"/>
      <c r="AP45" s="864"/>
    </row>
    <row r="46" spans="1:42" x14ac:dyDescent="0.25">
      <c r="B46" s="502"/>
      <c r="D46" s="788"/>
      <c r="E46" s="788"/>
      <c r="F46" s="788"/>
      <c r="H46" s="546"/>
      <c r="I46" s="722"/>
      <c r="J46" s="686"/>
      <c r="L46" s="546"/>
      <c r="M46" s="582"/>
      <c r="N46" s="582"/>
      <c r="O46" s="459"/>
      <c r="P46" s="562"/>
      <c r="R46" s="546"/>
      <c r="S46" s="582"/>
      <c r="T46" s="582"/>
      <c r="U46" s="459"/>
      <c r="V46" s="562"/>
      <c r="W46" s="801"/>
      <c r="X46" s="546"/>
      <c r="Y46" s="582"/>
      <c r="Z46" s="459"/>
      <c r="AA46" s="459"/>
      <c r="AB46" s="562"/>
      <c r="AC46" s="801"/>
      <c r="AD46" s="635"/>
      <c r="AE46" s="582"/>
      <c r="AF46" s="582"/>
      <c r="AG46" s="558"/>
      <c r="AH46" s="562"/>
      <c r="AJ46" s="597"/>
      <c r="AK46" s="558"/>
      <c r="AL46" s="558"/>
      <c r="AM46" s="558"/>
      <c r="AN46" s="562"/>
      <c r="AP46" s="864"/>
    </row>
    <row r="47" spans="1:42" x14ac:dyDescent="0.25">
      <c r="A47" t="s">
        <v>197</v>
      </c>
      <c r="B47" s="802" t="s">
        <v>18</v>
      </c>
      <c r="D47" s="100"/>
      <c r="E47" s="100"/>
      <c r="F47" s="100"/>
      <c r="H47" s="546">
        <v>465894.70899999997</v>
      </c>
      <c r="I47" s="722">
        <v>462455.17</v>
      </c>
      <c r="J47" s="911">
        <v>460775.58899999998</v>
      </c>
      <c r="L47" s="546">
        <v>476138.41899999999</v>
      </c>
      <c r="M47" s="459">
        <v>475412.72700000001</v>
      </c>
      <c r="N47" s="459">
        <v>472935.321</v>
      </c>
      <c r="O47" s="459">
        <v>467457.63799999998</v>
      </c>
      <c r="P47" s="563"/>
      <c r="R47" s="546">
        <v>498945</v>
      </c>
      <c r="S47" s="459">
        <v>494144</v>
      </c>
      <c r="T47" s="459">
        <v>484531</v>
      </c>
      <c r="U47" s="459">
        <v>475738</v>
      </c>
      <c r="V47" s="559"/>
      <c r="W47" s="801"/>
      <c r="X47" s="546">
        <v>493123</v>
      </c>
      <c r="Y47" s="559">
        <v>492202</v>
      </c>
      <c r="Z47" s="459">
        <v>486480.37099999998</v>
      </c>
      <c r="AA47" s="459">
        <v>498708.27899999998</v>
      </c>
      <c r="AB47" s="563"/>
      <c r="AC47" s="801"/>
      <c r="AD47" s="871">
        <v>513994</v>
      </c>
      <c r="AE47" s="559">
        <v>513487</v>
      </c>
      <c r="AF47" s="559">
        <v>503465</v>
      </c>
      <c r="AG47" s="559">
        <v>496087</v>
      </c>
      <c r="AH47" s="563"/>
      <c r="AJ47" s="871">
        <v>521513</v>
      </c>
      <c r="AK47" s="559">
        <v>520734</v>
      </c>
      <c r="AL47" s="559">
        <v>519962</v>
      </c>
      <c r="AM47" s="559">
        <v>519537</v>
      </c>
      <c r="AN47" s="563"/>
      <c r="AP47" s="872">
        <v>525027</v>
      </c>
    </row>
    <row r="48" spans="1:42" x14ac:dyDescent="0.25">
      <c r="B48" s="502"/>
      <c r="D48" s="798"/>
      <c r="E48" s="798"/>
      <c r="F48" s="798"/>
      <c r="H48" s="546"/>
      <c r="I48" s="722"/>
      <c r="J48" s="911"/>
      <c r="L48" s="546"/>
      <c r="M48" s="459"/>
      <c r="N48" s="459"/>
      <c r="O48" s="459"/>
      <c r="P48" s="636"/>
      <c r="R48" s="546"/>
      <c r="S48" s="459"/>
      <c r="T48" s="459"/>
      <c r="U48" s="459"/>
      <c r="V48" s="582"/>
      <c r="W48" s="801"/>
      <c r="X48" s="546"/>
      <c r="Y48" s="582"/>
      <c r="Z48" s="459"/>
      <c r="AA48" s="459"/>
      <c r="AB48" s="562"/>
      <c r="AC48" s="801"/>
      <c r="AD48" s="635"/>
      <c r="AE48" s="582"/>
      <c r="AF48" s="582"/>
      <c r="AG48" s="558"/>
      <c r="AH48" s="562"/>
      <c r="AJ48" s="597"/>
      <c r="AK48" s="558"/>
      <c r="AL48" s="558"/>
      <c r="AM48" s="558"/>
      <c r="AN48" s="562"/>
      <c r="AP48" s="864"/>
    </row>
    <row r="49" spans="1:68" hidden="1" outlineLevel="1" x14ac:dyDescent="0.25">
      <c r="A49" t="s">
        <v>198</v>
      </c>
      <c r="B49" s="502" t="s">
        <v>19</v>
      </c>
      <c r="D49" s="788"/>
      <c r="E49" s="788"/>
      <c r="F49" s="788"/>
      <c r="H49" s="544">
        <v>112638.38800000001</v>
      </c>
      <c r="I49" s="724">
        <v>93998.673999999999</v>
      </c>
      <c r="J49" s="912">
        <v>81624.56</v>
      </c>
      <c r="L49" s="544">
        <v>157897.9</v>
      </c>
      <c r="M49" s="468">
        <v>150026.42499999999</v>
      </c>
      <c r="N49" s="468">
        <v>140530.91899999999</v>
      </c>
      <c r="O49" s="468">
        <v>129985.317</v>
      </c>
      <c r="P49" s="590"/>
      <c r="R49" s="544">
        <v>207731</v>
      </c>
      <c r="S49" s="468">
        <v>190845</v>
      </c>
      <c r="T49" s="468">
        <v>180107</v>
      </c>
      <c r="U49" s="468">
        <v>169692</v>
      </c>
      <c r="V49" s="581"/>
      <c r="W49" s="801"/>
      <c r="X49" s="544">
        <v>68299</v>
      </c>
      <c r="Y49" s="581">
        <v>62963</v>
      </c>
      <c r="Z49" s="468">
        <v>52742.379000000001</v>
      </c>
      <c r="AA49" s="468">
        <v>212753.93400000001</v>
      </c>
      <c r="AB49" s="562"/>
      <c r="AC49" s="801"/>
      <c r="AD49" s="599">
        <v>107394</v>
      </c>
      <c r="AE49" s="581">
        <v>94820</v>
      </c>
      <c r="AF49" s="581">
        <v>79530</v>
      </c>
      <c r="AG49" s="581">
        <v>75275</v>
      </c>
      <c r="AH49" s="562"/>
      <c r="AJ49" s="599">
        <v>103370</v>
      </c>
      <c r="AK49" s="581">
        <v>94304</v>
      </c>
      <c r="AL49" s="581">
        <v>134419</v>
      </c>
      <c r="AM49" s="581">
        <v>124994</v>
      </c>
      <c r="AN49" s="562"/>
      <c r="AP49" s="873">
        <v>114810</v>
      </c>
    </row>
    <row r="50" spans="1:68" ht="17.25" hidden="1" outlineLevel="1" x14ac:dyDescent="0.4">
      <c r="B50" s="502" t="s">
        <v>21</v>
      </c>
      <c r="H50" s="545">
        <v>62806.513000000006</v>
      </c>
      <c r="I50" s="725">
        <v>62141.774999999994</v>
      </c>
      <c r="J50" s="548">
        <v>61521.788999999997</v>
      </c>
      <c r="L50" s="545">
        <v>65480.934000000008</v>
      </c>
      <c r="M50" s="521">
        <v>62238.093000000023</v>
      </c>
      <c r="N50" s="521">
        <v>62501.94200000001</v>
      </c>
      <c r="O50" s="521">
        <v>59682.422999999995</v>
      </c>
      <c r="P50" s="585"/>
      <c r="R50" s="545">
        <v>69994</v>
      </c>
      <c r="S50" s="521">
        <v>71791</v>
      </c>
      <c r="T50" s="521">
        <v>67392</v>
      </c>
      <c r="U50" s="521">
        <v>63148</v>
      </c>
      <c r="V50" s="579"/>
      <c r="W50" s="801"/>
      <c r="X50" s="545">
        <v>57625</v>
      </c>
      <c r="Y50" s="581">
        <v>55969</v>
      </c>
      <c r="Z50" s="521">
        <v>55618.721000000005</v>
      </c>
      <c r="AA50" s="521">
        <v>68795.36599999998</v>
      </c>
      <c r="AB50" s="562"/>
      <c r="AC50" s="801"/>
      <c r="AD50" s="599">
        <v>75331</v>
      </c>
      <c r="AE50" s="581">
        <v>73121</v>
      </c>
      <c r="AF50" s="581">
        <v>68840</v>
      </c>
      <c r="AG50" s="581">
        <v>59673</v>
      </c>
      <c r="AH50" s="562"/>
      <c r="AJ50" s="599">
        <v>74087</v>
      </c>
      <c r="AK50" s="581">
        <v>74721</v>
      </c>
      <c r="AL50" s="581">
        <v>77056</v>
      </c>
      <c r="AM50" s="581">
        <v>78127</v>
      </c>
      <c r="AN50" s="562"/>
      <c r="AP50" s="873">
        <v>72203</v>
      </c>
    </row>
    <row r="51" spans="1:68" collapsed="1" x14ac:dyDescent="0.25">
      <c r="A51" t="s">
        <v>199</v>
      </c>
      <c r="B51" s="802" t="s">
        <v>22</v>
      </c>
      <c r="H51" s="546">
        <v>175444.90100000001</v>
      </c>
      <c r="I51" s="722">
        <v>156140.44899999999</v>
      </c>
      <c r="J51" s="911">
        <v>143146.34899999999</v>
      </c>
      <c r="L51" s="546">
        <v>223378.834</v>
      </c>
      <c r="M51" s="459">
        <v>212264.51800000001</v>
      </c>
      <c r="N51" s="459">
        <v>203032.861</v>
      </c>
      <c r="O51" s="459">
        <v>189667.74</v>
      </c>
      <c r="P51" s="562"/>
      <c r="R51" s="546">
        <v>277725</v>
      </c>
      <c r="S51" s="459">
        <v>262636</v>
      </c>
      <c r="T51" s="459">
        <v>247499</v>
      </c>
      <c r="U51" s="459">
        <v>232840</v>
      </c>
      <c r="V51" s="558"/>
      <c r="W51" s="801"/>
      <c r="X51" s="546">
        <v>125924</v>
      </c>
      <c r="Y51" s="558">
        <v>118932</v>
      </c>
      <c r="Z51" s="459">
        <v>108361.1</v>
      </c>
      <c r="AA51" s="459">
        <v>281549.3</v>
      </c>
      <c r="AB51" s="510"/>
      <c r="AC51" s="801"/>
      <c r="AD51" s="597">
        <v>182725</v>
      </c>
      <c r="AE51" s="558">
        <v>167941</v>
      </c>
      <c r="AF51" s="558">
        <v>148370</v>
      </c>
      <c r="AG51" s="558">
        <v>134948</v>
      </c>
      <c r="AH51" s="510"/>
      <c r="AJ51" s="597">
        <v>177457</v>
      </c>
      <c r="AK51" s="558">
        <v>169025</v>
      </c>
      <c r="AL51" s="558">
        <v>211475</v>
      </c>
      <c r="AM51" s="558">
        <v>203121</v>
      </c>
      <c r="AN51" s="510"/>
      <c r="AP51" s="864">
        <v>187013</v>
      </c>
    </row>
    <row r="52" spans="1:68" ht="17.25" x14ac:dyDescent="0.4">
      <c r="B52" s="802"/>
      <c r="H52" s="546"/>
      <c r="I52" s="722"/>
      <c r="J52" s="911"/>
      <c r="L52" s="546"/>
      <c r="M52" s="459"/>
      <c r="N52" s="459"/>
      <c r="O52" s="459"/>
      <c r="P52" s="585"/>
      <c r="R52" s="546"/>
      <c r="S52" s="459"/>
      <c r="T52" s="459"/>
      <c r="U52" s="459"/>
      <c r="V52" s="579"/>
      <c r="W52" s="801"/>
      <c r="X52" s="546"/>
      <c r="Y52" s="579"/>
      <c r="Z52" s="459"/>
      <c r="AA52" s="459"/>
      <c r="AB52" s="585"/>
      <c r="AC52" s="801"/>
      <c r="AD52" s="865"/>
      <c r="AE52" s="579"/>
      <c r="AF52" s="579"/>
      <c r="AG52" s="579"/>
      <c r="AH52" s="585"/>
      <c r="AJ52" s="865"/>
      <c r="AK52" s="576"/>
      <c r="AL52" s="576"/>
      <c r="AM52" s="579"/>
      <c r="AN52" s="585"/>
      <c r="AP52" s="869"/>
    </row>
    <row r="53" spans="1:68" x14ac:dyDescent="0.25">
      <c r="A53" t="s">
        <v>200</v>
      </c>
      <c r="B53" s="802" t="s">
        <v>29</v>
      </c>
      <c r="H53" s="546">
        <v>290449.80804999999</v>
      </c>
      <c r="I53" s="722">
        <v>306314.72104999999</v>
      </c>
      <c r="J53" s="911">
        <v>317629.24</v>
      </c>
      <c r="L53" s="546">
        <v>252759.58505000002</v>
      </c>
      <c r="M53" s="459">
        <v>263148.20905</v>
      </c>
      <c r="N53" s="459">
        <v>269902.46004999999</v>
      </c>
      <c r="O53" s="459">
        <v>277789.89805000002</v>
      </c>
      <c r="P53" s="562"/>
      <c r="R53" s="546">
        <v>221220</v>
      </c>
      <c r="S53" s="459">
        <v>231508</v>
      </c>
      <c r="T53" s="459">
        <v>237032</v>
      </c>
      <c r="U53" s="459">
        <v>242898</v>
      </c>
      <c r="V53" s="558"/>
      <c r="W53" s="801"/>
      <c r="X53" s="546">
        <v>367199</v>
      </c>
      <c r="Y53" s="558">
        <v>373270</v>
      </c>
      <c r="Z53" s="459">
        <v>378119.27105000004</v>
      </c>
      <c r="AA53" s="459">
        <v>217158.98505000002</v>
      </c>
      <c r="AB53" s="562"/>
      <c r="AC53" s="801"/>
      <c r="AD53" s="597">
        <v>331269</v>
      </c>
      <c r="AE53" s="558">
        <v>345546</v>
      </c>
      <c r="AF53" s="558">
        <v>355095</v>
      </c>
      <c r="AG53" s="558">
        <v>361139</v>
      </c>
      <c r="AH53" s="562"/>
      <c r="AJ53" s="597">
        <v>344056</v>
      </c>
      <c r="AK53" s="558">
        <v>351709</v>
      </c>
      <c r="AL53" s="558">
        <v>308487</v>
      </c>
      <c r="AM53" s="558">
        <v>316416</v>
      </c>
      <c r="AN53" s="562"/>
      <c r="AP53" s="864">
        <v>338014</v>
      </c>
    </row>
    <row r="54" spans="1:68" x14ac:dyDescent="0.25">
      <c r="B54" s="502"/>
      <c r="H54" s="546"/>
      <c r="I54" s="722"/>
      <c r="J54" s="911"/>
      <c r="L54" s="546"/>
      <c r="M54" s="558"/>
      <c r="N54" s="558"/>
      <c r="O54" s="459"/>
      <c r="P54" s="562"/>
      <c r="R54" s="546"/>
      <c r="S54" s="459"/>
      <c r="T54" s="459"/>
      <c r="U54" s="459"/>
      <c r="V54" s="558"/>
      <c r="W54" s="801"/>
      <c r="X54" s="546"/>
      <c r="Y54" s="558"/>
      <c r="Z54" s="459"/>
      <c r="AA54" s="459"/>
      <c r="AB54" s="562"/>
      <c r="AC54" s="801"/>
      <c r="AD54" s="597"/>
      <c r="AE54" s="558"/>
      <c r="AF54" s="558"/>
      <c r="AG54" s="558"/>
      <c r="AH54" s="562"/>
      <c r="AJ54" s="597"/>
      <c r="AK54" s="558"/>
      <c r="AL54" s="558"/>
      <c r="AM54" s="558"/>
      <c r="AN54" s="562"/>
      <c r="AP54" s="864"/>
    </row>
    <row r="55" spans="1:68" x14ac:dyDescent="0.25">
      <c r="A55" t="s">
        <v>207</v>
      </c>
      <c r="B55" s="802" t="s">
        <v>59</v>
      </c>
      <c r="H55" s="546">
        <v>906</v>
      </c>
      <c r="I55" s="722">
        <v>1195</v>
      </c>
      <c r="J55" s="911">
        <v>1456</v>
      </c>
      <c r="L55" s="546">
        <v>871</v>
      </c>
      <c r="M55" s="558">
        <v>1073</v>
      </c>
      <c r="N55" s="558">
        <v>1155</v>
      </c>
      <c r="O55" s="558">
        <v>1720</v>
      </c>
      <c r="P55" s="562">
        <v>4819</v>
      </c>
      <c r="R55" s="546">
        <v>203</v>
      </c>
      <c r="S55" s="558">
        <v>74</v>
      </c>
      <c r="T55" s="558">
        <v>61</v>
      </c>
      <c r="U55" s="558">
        <v>259</v>
      </c>
      <c r="V55" s="558">
        <v>597</v>
      </c>
      <c r="W55" s="801"/>
      <c r="X55" s="546">
        <v>552.30499999999995</v>
      </c>
      <c r="Y55" s="558">
        <v>467.69500000000005</v>
      </c>
      <c r="Z55" s="459">
        <v>349.94800000000009</v>
      </c>
      <c r="AA55" s="459">
        <v>359.05199999999991</v>
      </c>
      <c r="AB55" s="562">
        <v>1729</v>
      </c>
      <c r="AC55" s="801"/>
      <c r="AD55" s="597">
        <v>218</v>
      </c>
      <c r="AE55" s="558">
        <v>1879</v>
      </c>
      <c r="AF55" s="558">
        <v>3407</v>
      </c>
      <c r="AG55" s="558">
        <v>2051</v>
      </c>
      <c r="AH55" s="562">
        <f>SUM(AD55:AG55)</f>
        <v>7555</v>
      </c>
      <c r="AJ55" s="597">
        <v>221</v>
      </c>
      <c r="AK55" s="558">
        <v>372</v>
      </c>
      <c r="AL55" s="558">
        <v>242</v>
      </c>
      <c r="AM55" s="558">
        <v>518</v>
      </c>
      <c r="AN55" s="562">
        <v>1353</v>
      </c>
      <c r="AP55" s="864">
        <v>794</v>
      </c>
    </row>
    <row r="56" spans="1:68" x14ac:dyDescent="0.25">
      <c r="B56" s="802"/>
      <c r="H56" s="546"/>
      <c r="I56" s="722"/>
      <c r="J56" s="911"/>
      <c r="L56" s="546"/>
      <c r="M56" s="559"/>
      <c r="N56" s="559"/>
      <c r="O56" s="559"/>
      <c r="P56" s="563"/>
      <c r="R56" s="546"/>
      <c r="S56" s="559"/>
      <c r="T56" s="559"/>
      <c r="U56" s="559"/>
      <c r="V56" s="559"/>
      <c r="W56" s="801"/>
      <c r="X56" s="546"/>
      <c r="Y56" s="559"/>
      <c r="Z56" s="459"/>
      <c r="AA56" s="459"/>
      <c r="AB56" s="563"/>
      <c r="AC56" s="801"/>
      <c r="AD56" s="871"/>
      <c r="AE56" s="559"/>
      <c r="AF56" s="559"/>
      <c r="AG56" s="559"/>
      <c r="AH56" s="563"/>
      <c r="AJ56" s="871"/>
      <c r="AK56" s="559"/>
      <c r="AL56" s="559"/>
      <c r="AM56" s="559"/>
      <c r="AN56" s="563"/>
      <c r="AP56" s="872"/>
    </row>
    <row r="57" spans="1:68" x14ac:dyDescent="0.25">
      <c r="A57" t="s">
        <v>208</v>
      </c>
      <c r="B57" s="404" t="s">
        <v>146</v>
      </c>
      <c r="H57" s="546">
        <v>0</v>
      </c>
      <c r="I57" s="722">
        <v>0</v>
      </c>
      <c r="J57" s="911">
        <v>0</v>
      </c>
      <c r="L57" s="546">
        <v>0</v>
      </c>
      <c r="M57" s="558">
        <v>0</v>
      </c>
      <c r="N57" s="558">
        <v>0</v>
      </c>
      <c r="O57" s="560">
        <v>0</v>
      </c>
      <c r="P57" s="564">
        <v>0</v>
      </c>
      <c r="R57" s="546">
        <v>217</v>
      </c>
      <c r="S57" s="558">
        <v>720</v>
      </c>
      <c r="T57" s="558">
        <v>832</v>
      </c>
      <c r="U57" s="560">
        <v>1441</v>
      </c>
      <c r="V57" s="560">
        <v>3210</v>
      </c>
      <c r="W57" s="801"/>
      <c r="X57" s="546">
        <v>255</v>
      </c>
      <c r="Y57" s="558">
        <v>349</v>
      </c>
      <c r="Z57" s="459">
        <v>499.34799999999996</v>
      </c>
      <c r="AA57" s="459">
        <v>616.65200000000004</v>
      </c>
      <c r="AB57" s="563">
        <v>1720</v>
      </c>
      <c r="AC57" s="801"/>
      <c r="AD57" s="871">
        <v>575</v>
      </c>
      <c r="AE57" s="559"/>
      <c r="AF57" s="533"/>
      <c r="AG57" s="559">
        <v>3190</v>
      </c>
      <c r="AH57" s="563">
        <f>SUM(AD57:AG57)</f>
        <v>3765</v>
      </c>
      <c r="AJ57" s="871">
        <v>634</v>
      </c>
      <c r="AK57" s="558">
        <v>909</v>
      </c>
      <c r="AL57" s="558">
        <v>737</v>
      </c>
      <c r="AM57" s="559">
        <v>1408</v>
      </c>
      <c r="AN57" s="563">
        <v>3688</v>
      </c>
      <c r="AP57" s="872">
        <v>0</v>
      </c>
    </row>
    <row r="58" spans="1:68" x14ac:dyDescent="0.25">
      <c r="B58" s="802"/>
      <c r="H58" s="640"/>
      <c r="J58" s="661"/>
      <c r="L58" s="640"/>
      <c r="N58" s="558"/>
      <c r="O58" s="558"/>
      <c r="P58" s="562"/>
      <c r="R58" s="640"/>
      <c r="T58" s="558"/>
      <c r="U58" s="558"/>
      <c r="V58" s="558"/>
      <c r="W58" s="801"/>
      <c r="X58" s="640"/>
      <c r="Z58" s="558"/>
      <c r="AA58" s="558"/>
      <c r="AB58" s="874"/>
      <c r="AC58" s="801"/>
      <c r="AD58" s="640"/>
      <c r="AF58" s="558"/>
      <c r="AG58" s="558"/>
      <c r="AH58" s="874"/>
      <c r="AJ58" s="640"/>
      <c r="AN58" s="874"/>
      <c r="AP58" s="801"/>
    </row>
    <row r="59" spans="1:68" ht="17.25" x14ac:dyDescent="0.4">
      <c r="B59" s="837" t="s">
        <v>60</v>
      </c>
      <c r="H59" s="640"/>
      <c r="J59" s="661"/>
      <c r="L59" s="640"/>
      <c r="N59" s="576"/>
      <c r="O59" s="576"/>
      <c r="P59" s="874"/>
      <c r="R59" s="640"/>
      <c r="T59" s="576"/>
      <c r="U59" s="576"/>
      <c r="V59" s="874"/>
      <c r="W59" s="801"/>
      <c r="X59" s="640"/>
      <c r="Z59" s="576"/>
      <c r="AA59" s="576"/>
      <c r="AB59" s="874"/>
      <c r="AC59" s="801"/>
      <c r="AD59" s="640"/>
      <c r="AF59" s="576"/>
      <c r="AG59" s="576"/>
      <c r="AH59" s="874"/>
      <c r="AJ59" s="640"/>
      <c r="AN59" s="874"/>
      <c r="AP59" s="801"/>
    </row>
    <row r="60" spans="1:68" x14ac:dyDescent="0.25">
      <c r="B60" s="802" t="s">
        <v>61</v>
      </c>
      <c r="H60" s="648"/>
      <c r="I60" s="767"/>
      <c r="J60" s="700"/>
      <c r="L60" s="648"/>
      <c r="M60" s="767"/>
      <c r="N60" s="558"/>
      <c r="O60" s="558"/>
      <c r="P60" s="554">
        <v>0.91400000000000003</v>
      </c>
      <c r="R60" s="648"/>
      <c r="S60" s="767"/>
      <c r="T60" s="558"/>
      <c r="U60" s="558"/>
      <c r="V60" s="554">
        <v>0.91700000000000004</v>
      </c>
      <c r="W60" s="801"/>
      <c r="X60" s="648"/>
      <c r="Y60" s="767"/>
      <c r="Z60" s="558"/>
      <c r="AA60" s="558"/>
      <c r="AB60" s="554">
        <v>0.91800000000000004</v>
      </c>
      <c r="AC60" s="801"/>
      <c r="AD60" s="648"/>
      <c r="AE60" s="767"/>
      <c r="AF60" s="558"/>
      <c r="AG60" s="558"/>
      <c r="AH60" s="554">
        <v>0.91800000000000004</v>
      </c>
      <c r="AJ60" s="648"/>
      <c r="AK60" s="767"/>
      <c r="AL60" s="767"/>
      <c r="AM60" s="767">
        <v>0.91800000000000004</v>
      </c>
      <c r="AN60" s="554"/>
      <c r="AP60" s="875">
        <v>0.81899999999999995</v>
      </c>
    </row>
    <row r="61" spans="1:68" ht="15.75" thickBot="1" x14ac:dyDescent="0.3">
      <c r="B61" s="788" t="s">
        <v>62</v>
      </c>
      <c r="H61" s="649"/>
      <c r="I61" s="876"/>
      <c r="J61" s="701"/>
      <c r="L61" s="649"/>
      <c r="M61" s="876"/>
      <c r="N61" s="877"/>
      <c r="O61" s="877"/>
      <c r="P61" s="555">
        <v>0.82799999999999996</v>
      </c>
      <c r="R61" s="649"/>
      <c r="S61" s="876"/>
      <c r="T61" s="877"/>
      <c r="U61" s="877"/>
      <c r="V61" s="555">
        <v>0.83</v>
      </c>
      <c r="W61" s="801"/>
      <c r="X61" s="649"/>
      <c r="Y61" s="876"/>
      <c r="Z61" s="877"/>
      <c r="AA61" s="877"/>
      <c r="AB61" s="555">
        <v>0.83199999999999996</v>
      </c>
      <c r="AC61" s="801"/>
      <c r="AD61" s="649"/>
      <c r="AE61" s="876"/>
      <c r="AF61" s="877"/>
      <c r="AG61" s="877"/>
      <c r="AH61" s="555">
        <v>0.83499999999999996</v>
      </c>
      <c r="AJ61" s="649"/>
      <c r="AK61" s="876"/>
      <c r="AL61" s="876"/>
      <c r="AM61" s="876">
        <v>0.83799999999999997</v>
      </c>
      <c r="AN61" s="555"/>
      <c r="AP61" s="878">
        <v>0.748</v>
      </c>
    </row>
    <row r="62" spans="1:68" s="14" customFormat="1" x14ac:dyDescent="0.25">
      <c r="A62" s="4"/>
      <c r="C62" s="60"/>
      <c r="D62" s="60"/>
      <c r="E62" s="456"/>
      <c r="F62" s="456"/>
      <c r="G62" s="60"/>
      <c r="H62" s="456"/>
      <c r="I62" s="456"/>
      <c r="J62" s="456"/>
      <c r="K62" s="60"/>
      <c r="L62" s="456"/>
      <c r="M62" s="456"/>
      <c r="N62" s="60"/>
      <c r="O62" s="60"/>
      <c r="P62" s="60"/>
      <c r="Q62" s="60"/>
      <c r="R62" s="456"/>
      <c r="S62" s="456"/>
      <c r="T62" s="60"/>
      <c r="U62" s="60"/>
      <c r="V62" s="60"/>
      <c r="W62" s="60"/>
      <c r="X62" s="456"/>
      <c r="Y62" s="456"/>
      <c r="Z62" s="60"/>
      <c r="AA62" s="60"/>
      <c r="AB62" s="60"/>
      <c r="AC62" s="60"/>
      <c r="AD62" s="456"/>
      <c r="AE62" s="456"/>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row>
    <row r="63" spans="1:68" s="94" customFormat="1" hidden="1" outlineLevel="1" x14ac:dyDescent="0.25">
      <c r="A63" s="4"/>
      <c r="B63" s="243" t="s">
        <v>30</v>
      </c>
      <c r="E63" s="244"/>
      <c r="F63" s="244"/>
      <c r="H63" s="244">
        <v>0</v>
      </c>
      <c r="I63" s="244">
        <v>0</v>
      </c>
      <c r="J63" s="244">
        <v>0</v>
      </c>
      <c r="L63" s="244">
        <v>0</v>
      </c>
      <c r="M63" s="244">
        <v>0</v>
      </c>
      <c r="N63" s="244">
        <v>0</v>
      </c>
      <c r="O63" s="244">
        <v>0</v>
      </c>
      <c r="P63" s="244">
        <v>0</v>
      </c>
      <c r="R63" s="244">
        <v>0</v>
      </c>
      <c r="S63" s="244">
        <v>0</v>
      </c>
      <c r="T63" s="244">
        <v>0</v>
      </c>
      <c r="U63" s="244">
        <v>0</v>
      </c>
      <c r="V63" s="244">
        <v>0</v>
      </c>
      <c r="X63" s="244">
        <v>0</v>
      </c>
      <c r="Y63" s="244">
        <v>0</v>
      </c>
      <c r="Z63" s="244">
        <v>0</v>
      </c>
      <c r="AA63" s="244">
        <v>0</v>
      </c>
      <c r="AB63" s="244">
        <v>0</v>
      </c>
      <c r="AD63" s="244">
        <v>0</v>
      </c>
      <c r="AE63" s="244">
        <v>0</v>
      </c>
      <c r="AF63" s="244">
        <v>0</v>
      </c>
      <c r="AG63" s="244">
        <v>0</v>
      </c>
      <c r="AH63" s="244">
        <v>0</v>
      </c>
      <c r="AJ63" s="244">
        <v>0</v>
      </c>
      <c r="AK63" s="244">
        <v>0</v>
      </c>
      <c r="AL63" s="244">
        <v>0</v>
      </c>
      <c r="AM63" s="244">
        <v>0</v>
      </c>
      <c r="AN63" s="244">
        <v>0</v>
      </c>
      <c r="AP63" s="244">
        <v>0</v>
      </c>
      <c r="AQ63" s="244"/>
      <c r="AR63" s="244"/>
      <c r="AS63" s="244"/>
      <c r="AT63" s="244"/>
      <c r="AV63" s="244"/>
      <c r="AW63" s="244"/>
      <c r="AX63" s="244"/>
      <c r="AY63" s="244"/>
      <c r="AZ63" s="244"/>
      <c r="BB63" s="244"/>
      <c r="BC63" s="244"/>
      <c r="BD63" s="244"/>
      <c r="BE63" s="244"/>
      <c r="BF63" s="244"/>
      <c r="BH63" s="244"/>
      <c r="BI63" s="244"/>
      <c r="BJ63" s="244"/>
      <c r="BK63" s="244"/>
      <c r="BL63" s="244"/>
      <c r="BN63" s="244"/>
      <c r="BO63" s="244"/>
      <c r="BP63" s="244"/>
    </row>
    <row r="64" spans="1:68" s="94" customFormat="1" hidden="1" outlineLevel="1" x14ac:dyDescent="0.25">
      <c r="A64" s="4"/>
      <c r="B64" s="245" t="s">
        <v>31</v>
      </c>
      <c r="E64" s="244"/>
      <c r="F64" s="244"/>
      <c r="H64" s="244">
        <v>0</v>
      </c>
      <c r="I64" s="244">
        <v>0</v>
      </c>
      <c r="J64" s="244">
        <v>0</v>
      </c>
      <c r="L64" s="244">
        <v>0</v>
      </c>
      <c r="M64" s="244">
        <v>0</v>
      </c>
      <c r="N64" s="244">
        <v>0</v>
      </c>
      <c r="O64" s="244">
        <v>0</v>
      </c>
      <c r="P64" s="244">
        <v>0</v>
      </c>
      <c r="R64" s="244">
        <v>0</v>
      </c>
      <c r="S64" s="244">
        <v>0</v>
      </c>
      <c r="T64" s="244">
        <v>0</v>
      </c>
      <c r="U64" s="244">
        <v>0</v>
      </c>
      <c r="V64" s="244">
        <v>0</v>
      </c>
      <c r="X64" s="244">
        <v>0</v>
      </c>
      <c r="Y64" s="244">
        <v>0</v>
      </c>
      <c r="Z64" s="244">
        <v>0</v>
      </c>
      <c r="AA64" s="244">
        <v>-7.2759576141834259E-12</v>
      </c>
      <c r="AB64" s="244">
        <v>0</v>
      </c>
      <c r="AD64" s="244">
        <v>0</v>
      </c>
      <c r="AE64" s="244">
        <v>-8.1999999994877726E-2</v>
      </c>
      <c r="AF64" s="244">
        <v>8.1999999994877726E-2</v>
      </c>
      <c r="AG64" s="244">
        <v>0</v>
      </c>
      <c r="AH64" s="244">
        <v>0</v>
      </c>
      <c r="AJ64" s="244">
        <v>0</v>
      </c>
      <c r="AK64" s="244">
        <v>0</v>
      </c>
      <c r="AL64" s="244">
        <v>0</v>
      </c>
      <c r="AM64" s="244">
        <v>0</v>
      </c>
      <c r="AN64" s="244">
        <v>0</v>
      </c>
      <c r="AP64" s="244">
        <v>0</v>
      </c>
      <c r="AQ64" s="244"/>
      <c r="AR64" s="244"/>
      <c r="AS64" s="244"/>
      <c r="AT64" s="244"/>
      <c r="AV64" s="244"/>
      <c r="AW64" s="244"/>
      <c r="AX64" s="244"/>
      <c r="AY64" s="244"/>
      <c r="AZ64" s="244"/>
      <c r="BB64" s="244"/>
      <c r="BC64" s="244"/>
      <c r="BD64" s="244"/>
      <c r="BE64" s="244"/>
      <c r="BF64" s="244"/>
      <c r="BH64" s="244"/>
      <c r="BI64" s="244"/>
      <c r="BJ64" s="244"/>
      <c r="BK64" s="244"/>
      <c r="BL64" s="244"/>
      <c r="BN64" s="244"/>
      <c r="BO64" s="244"/>
      <c r="BP64" s="244"/>
    </row>
    <row r="65" spans="1:68" s="94" customFormat="1" hidden="1" outlineLevel="1" x14ac:dyDescent="0.25">
      <c r="A65" s="4"/>
      <c r="B65" s="245" t="s">
        <v>17</v>
      </c>
      <c r="E65" s="244"/>
      <c r="F65" s="244"/>
      <c r="H65" s="244">
        <v>0</v>
      </c>
      <c r="I65" s="244">
        <v>0</v>
      </c>
      <c r="J65" s="244">
        <v>0</v>
      </c>
      <c r="L65" s="244">
        <v>0</v>
      </c>
      <c r="M65" s="244">
        <v>0</v>
      </c>
      <c r="N65" s="244">
        <v>0</v>
      </c>
      <c r="O65" s="244">
        <v>0</v>
      </c>
      <c r="P65" s="244">
        <v>0</v>
      </c>
      <c r="R65" s="244">
        <v>0</v>
      </c>
      <c r="S65" s="244">
        <v>0</v>
      </c>
      <c r="T65" s="244">
        <v>0</v>
      </c>
      <c r="U65" s="244">
        <v>0</v>
      </c>
      <c r="V65" s="244">
        <v>0</v>
      </c>
      <c r="X65" s="244">
        <v>0</v>
      </c>
      <c r="Y65" s="244">
        <v>0</v>
      </c>
      <c r="Z65" s="244">
        <v>0</v>
      </c>
      <c r="AA65" s="244">
        <v>2.2737367544323206E-12</v>
      </c>
      <c r="AB65" s="244">
        <v>0</v>
      </c>
      <c r="AD65" s="244">
        <v>0</v>
      </c>
      <c r="AE65" s="244">
        <v>8.1999999994877726E-2</v>
      </c>
      <c r="AF65" s="244">
        <v>-8.1999999994877726E-2</v>
      </c>
      <c r="AG65" s="244">
        <v>0</v>
      </c>
      <c r="AH65" s="244">
        <v>0</v>
      </c>
      <c r="AJ65" s="244">
        <v>0</v>
      </c>
      <c r="AK65" s="244">
        <v>0</v>
      </c>
      <c r="AL65" s="244">
        <v>0</v>
      </c>
      <c r="AM65" s="244">
        <v>0</v>
      </c>
      <c r="AN65" s="244">
        <v>0</v>
      </c>
      <c r="AP65" s="244">
        <v>0</v>
      </c>
      <c r="AQ65" s="244"/>
      <c r="AR65" s="244"/>
      <c r="AS65" s="244"/>
      <c r="AT65" s="244"/>
      <c r="AV65" s="244"/>
      <c r="AW65" s="244"/>
      <c r="AX65" s="244"/>
      <c r="AY65" s="244"/>
      <c r="AZ65" s="244"/>
      <c r="BB65" s="244"/>
      <c r="BC65" s="244"/>
      <c r="BD65" s="244"/>
      <c r="BE65" s="244"/>
      <c r="BF65" s="244"/>
      <c r="BH65" s="244"/>
      <c r="BI65" s="244"/>
      <c r="BJ65" s="244"/>
      <c r="BK65" s="244"/>
      <c r="BL65" s="244"/>
      <c r="BN65" s="244"/>
      <c r="BO65" s="244"/>
      <c r="BP65" s="244"/>
    </row>
    <row r="66" spans="1:68" s="94" customFormat="1" hidden="1" outlineLevel="1" x14ac:dyDescent="0.25">
      <c r="A66" s="4"/>
      <c r="B66" s="245" t="s">
        <v>50</v>
      </c>
      <c r="E66" s="244"/>
      <c r="F66" s="244"/>
      <c r="H66" s="244">
        <v>0</v>
      </c>
      <c r="I66" s="244">
        <v>0</v>
      </c>
      <c r="J66" s="244">
        <v>-1.0339999999996501</v>
      </c>
      <c r="L66" s="244">
        <v>0</v>
      </c>
      <c r="M66" s="244">
        <v>0</v>
      </c>
      <c r="N66" s="244">
        <v>0</v>
      </c>
      <c r="O66" s="244">
        <v>0</v>
      </c>
      <c r="P66" s="244">
        <v>0</v>
      </c>
      <c r="R66" s="244">
        <v>0</v>
      </c>
      <c r="S66" s="244">
        <v>0</v>
      </c>
      <c r="T66" s="244">
        <v>0</v>
      </c>
      <c r="U66" s="244">
        <v>0</v>
      </c>
      <c r="V66" s="244">
        <v>0</v>
      </c>
      <c r="X66" s="244">
        <v>0</v>
      </c>
      <c r="Y66" s="244">
        <v>0</v>
      </c>
      <c r="Z66" s="244">
        <v>0</v>
      </c>
      <c r="AA66" s="244">
        <v>-0.2930000000014843</v>
      </c>
      <c r="AB66" s="244">
        <v>-0.29300000000512227</v>
      </c>
      <c r="AD66" s="244">
        <v>0</v>
      </c>
      <c r="AE66" s="244">
        <v>0</v>
      </c>
      <c r="AF66" s="244">
        <v>0</v>
      </c>
      <c r="AG66" s="244">
        <v>0</v>
      </c>
      <c r="AH66" s="244">
        <v>0</v>
      </c>
      <c r="AJ66" s="244">
        <v>0</v>
      </c>
      <c r="AK66" s="244">
        <v>0</v>
      </c>
      <c r="AL66" s="244">
        <v>0</v>
      </c>
      <c r="AM66" s="244">
        <v>0</v>
      </c>
      <c r="AN66" s="244">
        <v>0</v>
      </c>
      <c r="AP66" s="244">
        <v>0</v>
      </c>
      <c r="AQ66" s="244"/>
      <c r="AR66" s="244"/>
      <c r="AS66" s="244"/>
      <c r="AT66" s="244"/>
      <c r="AV66" s="244"/>
      <c r="AW66" s="244"/>
      <c r="AX66" s="244"/>
      <c r="AY66" s="244"/>
      <c r="AZ66" s="244"/>
      <c r="BB66" s="244"/>
      <c r="BC66" s="244"/>
      <c r="BD66" s="244"/>
      <c r="BE66" s="244"/>
      <c r="BF66" s="244"/>
      <c r="BH66" s="244"/>
      <c r="BI66" s="244"/>
      <c r="BJ66" s="244"/>
      <c r="BK66" s="244"/>
      <c r="BL66" s="244"/>
      <c r="BN66" s="244"/>
      <c r="BO66" s="244"/>
      <c r="BP66" s="244"/>
    </row>
    <row r="67" spans="1:68" s="94" customFormat="1" hidden="1" outlineLevel="1" x14ac:dyDescent="0.25">
      <c r="A67" s="4"/>
      <c r="B67" s="245" t="s">
        <v>126</v>
      </c>
      <c r="E67" s="244"/>
      <c r="F67" s="244"/>
      <c r="H67" s="244">
        <v>0</v>
      </c>
      <c r="I67" s="244">
        <v>0</v>
      </c>
      <c r="J67" s="244">
        <v>-1.0339999999996501</v>
      </c>
      <c r="L67" s="244">
        <v>0</v>
      </c>
      <c r="M67" s="244">
        <v>0</v>
      </c>
      <c r="N67" s="244">
        <v>0</v>
      </c>
      <c r="O67" s="244">
        <v>0</v>
      </c>
      <c r="P67" s="244">
        <v>0</v>
      </c>
      <c r="R67" s="244">
        <v>0</v>
      </c>
      <c r="S67" s="244">
        <v>0</v>
      </c>
      <c r="T67" s="244">
        <v>0</v>
      </c>
      <c r="U67" s="244">
        <v>0</v>
      </c>
      <c r="V67" s="244">
        <v>0</v>
      </c>
      <c r="X67" s="244">
        <v>0</v>
      </c>
      <c r="Y67" s="244">
        <v>0</v>
      </c>
      <c r="Z67" s="244">
        <v>0</v>
      </c>
      <c r="AA67" s="244">
        <v>0</v>
      </c>
      <c r="AB67" s="244">
        <v>0</v>
      </c>
      <c r="AD67" s="244">
        <v>0</v>
      </c>
      <c r="AE67" s="244">
        <v>0</v>
      </c>
      <c r="AF67" s="244">
        <v>0</v>
      </c>
      <c r="AG67" s="244">
        <v>0</v>
      </c>
      <c r="AH67" s="244">
        <v>0</v>
      </c>
      <c r="AJ67" s="244">
        <v>0</v>
      </c>
      <c r="AK67" s="244">
        <v>0</v>
      </c>
      <c r="AL67" s="244">
        <v>0</v>
      </c>
      <c r="AM67" s="244">
        <v>0</v>
      </c>
      <c r="AN67" s="244">
        <v>0</v>
      </c>
      <c r="AP67" s="244">
        <v>0</v>
      </c>
      <c r="AQ67" s="244"/>
      <c r="AR67" s="244"/>
      <c r="AS67" s="244"/>
      <c r="AT67" s="244"/>
      <c r="AV67" s="244"/>
      <c r="AW67" s="244"/>
      <c r="AX67" s="244"/>
      <c r="AY67" s="244"/>
      <c r="AZ67" s="244"/>
      <c r="BB67" s="244"/>
      <c r="BC67" s="244"/>
      <c r="BD67" s="244"/>
      <c r="BE67" s="244"/>
      <c r="BF67" s="244"/>
      <c r="BH67" s="244"/>
      <c r="BI67" s="244"/>
      <c r="BJ67" s="244"/>
      <c r="BK67" s="244"/>
      <c r="BL67" s="244"/>
      <c r="BN67" s="244"/>
      <c r="BO67" s="244"/>
      <c r="BP67" s="244"/>
    </row>
    <row r="68" spans="1:68" s="94" customFormat="1" hidden="1" outlineLevel="1" x14ac:dyDescent="0.25">
      <c r="A68" s="4"/>
      <c r="B68" s="245" t="s">
        <v>32</v>
      </c>
      <c r="E68" s="244"/>
      <c r="F68" s="244"/>
      <c r="H68" s="244">
        <v>0</v>
      </c>
      <c r="I68" s="244">
        <v>0</v>
      </c>
      <c r="J68" s="244">
        <v>0</v>
      </c>
      <c r="L68" s="244">
        <v>0</v>
      </c>
      <c r="M68" s="244">
        <v>0</v>
      </c>
      <c r="N68" s="244">
        <v>0</v>
      </c>
      <c r="O68" s="244">
        <v>0</v>
      </c>
      <c r="P68" s="244">
        <v>0</v>
      </c>
      <c r="R68" s="244">
        <v>0</v>
      </c>
      <c r="S68" s="244">
        <v>0</v>
      </c>
      <c r="T68" s="244">
        <v>0</v>
      </c>
      <c r="U68" s="244">
        <v>0</v>
      </c>
      <c r="V68" s="244">
        <v>0</v>
      </c>
      <c r="X68" s="244">
        <v>0</v>
      </c>
      <c r="Y68" s="244">
        <v>0</v>
      </c>
      <c r="Z68" s="244">
        <v>0</v>
      </c>
      <c r="AA68" s="244">
        <v>0</v>
      </c>
      <c r="AB68" s="244">
        <v>0</v>
      </c>
      <c r="AD68" s="244">
        <v>0</v>
      </c>
      <c r="AE68" s="244">
        <v>0</v>
      </c>
      <c r="AF68" s="244">
        <v>0</v>
      </c>
      <c r="AG68" s="244">
        <v>0</v>
      </c>
      <c r="AH68" s="244">
        <v>0</v>
      </c>
      <c r="AJ68" s="244">
        <v>0</v>
      </c>
      <c r="AK68" s="244">
        <v>0</v>
      </c>
      <c r="AL68" s="244">
        <v>0</v>
      </c>
      <c r="AM68" s="244">
        <v>0</v>
      </c>
      <c r="AN68" s="244">
        <v>0</v>
      </c>
      <c r="AP68" s="244">
        <v>0</v>
      </c>
      <c r="AQ68" s="244"/>
      <c r="AR68" s="244"/>
      <c r="AS68" s="244"/>
      <c r="AT68" s="244"/>
      <c r="AV68" s="244"/>
      <c r="AW68" s="244"/>
      <c r="AX68" s="244"/>
      <c r="AY68" s="244"/>
      <c r="AZ68" s="244"/>
      <c r="BB68" s="244"/>
      <c r="BC68" s="244"/>
      <c r="BD68" s="244"/>
      <c r="BE68" s="244"/>
      <c r="BF68" s="244"/>
      <c r="BH68" s="244"/>
      <c r="BI68" s="244"/>
      <c r="BJ68" s="244"/>
      <c r="BK68" s="244"/>
      <c r="BL68" s="244"/>
      <c r="BN68" s="244"/>
      <c r="BO68" s="244"/>
      <c r="BP68" s="244"/>
    </row>
    <row r="69" spans="1:68" s="94" customFormat="1" hidden="1" outlineLevel="1" x14ac:dyDescent="0.25">
      <c r="A69" s="4"/>
      <c r="B69" s="245" t="s">
        <v>33</v>
      </c>
      <c r="E69" s="244"/>
      <c r="F69" s="244"/>
      <c r="H69" s="244">
        <v>-5.0000031478703022E-5</v>
      </c>
      <c r="I69" s="244">
        <v>0</v>
      </c>
      <c r="J69" s="244">
        <v>0</v>
      </c>
      <c r="L69" s="244">
        <v>-5.0000031478703022E-5</v>
      </c>
      <c r="M69" s="244">
        <v>0</v>
      </c>
      <c r="N69" s="244">
        <v>0</v>
      </c>
      <c r="O69" s="244">
        <v>0</v>
      </c>
      <c r="P69" s="244">
        <v>-5.0000031478703022E-5</v>
      </c>
      <c r="R69" s="244">
        <v>0</v>
      </c>
      <c r="S69" s="244">
        <v>0</v>
      </c>
      <c r="T69" s="244">
        <v>0</v>
      </c>
      <c r="U69" s="244">
        <v>0</v>
      </c>
      <c r="V69" s="244">
        <v>0</v>
      </c>
      <c r="X69" s="244">
        <v>0</v>
      </c>
      <c r="Y69" s="244">
        <v>0</v>
      </c>
      <c r="Z69" s="244">
        <v>0</v>
      </c>
      <c r="AA69" s="244">
        <v>0</v>
      </c>
      <c r="AB69" s="244">
        <v>-6.0500000254251063E-3</v>
      </c>
      <c r="AD69" s="244">
        <v>0</v>
      </c>
      <c r="AE69" s="244">
        <v>0</v>
      </c>
      <c r="AF69" s="244">
        <v>0</v>
      </c>
      <c r="AG69" s="244">
        <v>0</v>
      </c>
      <c r="AH69" s="244">
        <v>0</v>
      </c>
      <c r="AJ69" s="244">
        <v>0</v>
      </c>
      <c r="AK69" s="244">
        <v>0</v>
      </c>
      <c r="AL69" s="244">
        <v>0</v>
      </c>
      <c r="AM69" s="244">
        <v>0</v>
      </c>
      <c r="AN69" s="244">
        <v>0</v>
      </c>
      <c r="AP69" s="244">
        <v>0</v>
      </c>
      <c r="AQ69" s="244"/>
      <c r="AR69" s="244"/>
      <c r="AS69" s="244"/>
      <c r="AT69" s="244"/>
      <c r="AV69" s="244"/>
      <c r="AW69" s="244"/>
      <c r="AX69" s="244"/>
      <c r="AY69" s="244"/>
      <c r="AZ69" s="244"/>
      <c r="BB69" s="244"/>
      <c r="BC69" s="244"/>
      <c r="BD69" s="244"/>
      <c r="BE69" s="244"/>
      <c r="BF69" s="244"/>
      <c r="BH69" s="244"/>
      <c r="BI69" s="244"/>
      <c r="BJ69" s="244"/>
      <c r="BK69" s="244"/>
      <c r="BL69" s="244"/>
      <c r="BN69" s="244"/>
      <c r="BO69" s="244"/>
      <c r="BP69" s="244"/>
    </row>
    <row r="70" spans="1:68" s="14" customFormat="1" collapsed="1" x14ac:dyDescent="0.25">
      <c r="A70" s="4" t="s">
        <v>201</v>
      </c>
      <c r="C70" s="60"/>
      <c r="D70" s="60"/>
      <c r="E70" s="456"/>
      <c r="F70" s="456"/>
      <c r="G70" s="60"/>
      <c r="H70" s="456"/>
      <c r="I70" s="456"/>
      <c r="J70" s="456"/>
      <c r="K70" s="60"/>
      <c r="L70" s="456"/>
      <c r="M70" s="456"/>
      <c r="N70" s="60"/>
      <c r="O70" s="60"/>
      <c r="P70" s="60"/>
      <c r="Q70" s="60"/>
      <c r="R70" s="456"/>
      <c r="S70" s="456"/>
      <c r="T70" s="60"/>
      <c r="U70" s="60"/>
      <c r="V70" s="60"/>
      <c r="W70" s="60"/>
      <c r="X70" s="456"/>
      <c r="Y70" s="456"/>
      <c r="Z70" s="60"/>
      <c r="AA70" s="60"/>
      <c r="AB70" s="60"/>
      <c r="AC70" s="60"/>
      <c r="AD70" s="456"/>
      <c r="AE70" s="456"/>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row>
    <row r="71" spans="1:68" s="4" customFormat="1" x14ac:dyDescent="0.25">
      <c r="A71" s="94" t="s">
        <v>202</v>
      </c>
    </row>
    <row r="72" spans="1:68" s="14" customFormat="1" x14ac:dyDescent="0.25">
      <c r="A72" s="4" t="s">
        <v>203</v>
      </c>
      <c r="C72" s="60"/>
      <c r="D72" s="60"/>
      <c r="E72" s="456"/>
      <c r="F72" s="456"/>
      <c r="G72" s="60"/>
      <c r="H72" s="456"/>
      <c r="I72" s="456"/>
      <c r="J72" s="456"/>
      <c r="K72" s="60"/>
      <c r="L72" s="456"/>
      <c r="M72" s="456"/>
      <c r="N72" s="60"/>
      <c r="O72" s="60"/>
      <c r="P72" s="60"/>
      <c r="Q72" s="60"/>
      <c r="R72" s="456"/>
      <c r="S72" s="456"/>
      <c r="T72" s="60"/>
      <c r="U72" s="60"/>
      <c r="V72" s="60"/>
      <c r="W72" s="60"/>
      <c r="X72" s="456"/>
      <c r="Y72" s="456"/>
      <c r="Z72" s="60"/>
      <c r="AA72" s="60"/>
      <c r="AB72" s="60"/>
      <c r="AC72" s="60"/>
      <c r="AD72" s="456"/>
      <c r="AE72" s="456"/>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row>
    <row r="73" spans="1:68" s="4" customFormat="1" x14ac:dyDescent="0.25">
      <c r="A73" s="94" t="s">
        <v>204</v>
      </c>
    </row>
    <row r="74" spans="1:68" s="14" customFormat="1" x14ac:dyDescent="0.25">
      <c r="A74" s="4"/>
      <c r="C74" s="60"/>
      <c r="D74" s="60"/>
      <c r="E74" s="456"/>
      <c r="F74" s="456"/>
      <c r="G74" s="60"/>
      <c r="H74" s="456"/>
      <c r="I74" s="456"/>
      <c r="J74" s="456"/>
      <c r="K74" s="60"/>
      <c r="L74" s="456"/>
      <c r="M74" s="456"/>
      <c r="N74" s="60"/>
      <c r="O74" s="60"/>
      <c r="P74" s="60"/>
      <c r="Q74" s="60"/>
      <c r="R74" s="456"/>
      <c r="S74" s="456"/>
      <c r="T74" s="60"/>
      <c r="U74" s="60"/>
      <c r="V74" s="60"/>
      <c r="W74" s="60"/>
      <c r="X74" s="456"/>
      <c r="Y74" s="456"/>
      <c r="Z74" s="60"/>
      <c r="AA74" s="60"/>
      <c r="AB74" s="60"/>
      <c r="AC74" s="60"/>
      <c r="AD74" s="456"/>
      <c r="AE74" s="456"/>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row>
    <row r="75" spans="1:68" s="4" customFormat="1" x14ac:dyDescent="0.25">
      <c r="A75" s="94"/>
    </row>
    <row r="76" spans="1:68" s="14" customFormat="1" x14ac:dyDescent="0.25">
      <c r="A76" s="4"/>
      <c r="C76" s="60"/>
      <c r="D76" s="60"/>
      <c r="E76" s="456"/>
      <c r="F76" s="456"/>
      <c r="G76" s="60"/>
      <c r="H76" s="456"/>
      <c r="I76" s="456"/>
      <c r="J76" s="456"/>
      <c r="K76" s="60"/>
      <c r="L76" s="456"/>
      <c r="M76" s="456"/>
      <c r="N76" s="60"/>
      <c r="O76" s="60"/>
      <c r="P76" s="60"/>
      <c r="Q76" s="60"/>
      <c r="R76" s="456"/>
      <c r="S76" s="456"/>
      <c r="T76" s="60"/>
      <c r="U76" s="60"/>
      <c r="V76" s="60"/>
      <c r="W76" s="60"/>
      <c r="X76" s="456"/>
      <c r="Y76" s="456"/>
      <c r="Z76" s="60"/>
      <c r="AA76" s="60"/>
      <c r="AB76" s="60"/>
      <c r="AC76" s="60"/>
      <c r="AD76" s="456"/>
      <c r="AE76" s="456"/>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row>
    <row r="77" spans="1:68" s="4" customFormat="1" x14ac:dyDescent="0.25">
      <c r="A77" s="94"/>
    </row>
    <row r="78" spans="1:68" s="14" customFormat="1" x14ac:dyDescent="0.25">
      <c r="A78" s="4"/>
      <c r="C78" s="60"/>
      <c r="D78" s="60"/>
      <c r="E78" s="456"/>
      <c r="F78" s="456"/>
      <c r="G78" s="60"/>
      <c r="H78" s="456"/>
      <c r="I78" s="456"/>
      <c r="J78" s="456"/>
      <c r="K78" s="60"/>
      <c r="L78" s="456"/>
      <c r="M78" s="456"/>
      <c r="N78" s="60"/>
      <c r="O78" s="60"/>
      <c r="P78" s="60"/>
      <c r="Q78" s="60"/>
      <c r="R78" s="456"/>
      <c r="S78" s="456"/>
      <c r="T78" s="60"/>
      <c r="U78" s="60"/>
      <c r="V78" s="60"/>
      <c r="W78" s="60"/>
      <c r="X78" s="456"/>
      <c r="Y78" s="456"/>
      <c r="Z78" s="60"/>
      <c r="AA78" s="60"/>
      <c r="AB78" s="60"/>
      <c r="AC78" s="60"/>
      <c r="AD78" s="456"/>
      <c r="AE78" s="456"/>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row>
    <row r="79" spans="1:68" s="4" customFormat="1" x14ac:dyDescent="0.25">
      <c r="A79" s="94"/>
    </row>
    <row r="80" spans="1:68" s="14" customFormat="1" x14ac:dyDescent="0.25">
      <c r="A80" s="4"/>
      <c r="C80" s="60"/>
      <c r="D80" s="60"/>
      <c r="E80" s="456"/>
      <c r="F80" s="456"/>
      <c r="G80" s="60"/>
      <c r="H80" s="456"/>
      <c r="I80" s="456"/>
      <c r="J80" s="456"/>
      <c r="K80" s="60"/>
      <c r="L80" s="456"/>
      <c r="M80" s="456"/>
      <c r="N80" s="60"/>
      <c r="O80" s="60"/>
      <c r="P80" s="60"/>
      <c r="Q80" s="60"/>
      <c r="R80" s="456"/>
      <c r="S80" s="456"/>
      <c r="T80" s="60"/>
      <c r="U80" s="60"/>
      <c r="V80" s="60"/>
      <c r="W80" s="60"/>
      <c r="X80" s="456"/>
      <c r="Y80" s="456"/>
      <c r="Z80" s="60"/>
      <c r="AA80" s="60"/>
      <c r="AB80" s="60"/>
      <c r="AC80" s="60"/>
      <c r="AD80" s="456"/>
      <c r="AE80" s="456"/>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row>
    <row r="81" spans="1:68" s="4" customFormat="1" x14ac:dyDescent="0.25">
      <c r="A81" s="94"/>
    </row>
    <row r="82" spans="1:68" s="14" customFormat="1" x14ac:dyDescent="0.25">
      <c r="A82" s="4"/>
      <c r="C82" s="60"/>
      <c r="D82" s="60"/>
      <c r="E82" s="456"/>
      <c r="F82" s="456"/>
      <c r="G82" s="60"/>
      <c r="H82" s="456"/>
      <c r="I82" s="456"/>
      <c r="J82" s="456"/>
      <c r="K82" s="60"/>
      <c r="L82" s="456"/>
      <c r="M82" s="456"/>
      <c r="N82" s="60"/>
      <c r="O82" s="60"/>
      <c r="P82" s="60"/>
      <c r="Q82" s="60"/>
      <c r="R82" s="456"/>
      <c r="S82" s="456"/>
      <c r="T82" s="60"/>
      <c r="U82" s="60"/>
      <c r="V82" s="60"/>
      <c r="W82" s="60"/>
      <c r="X82" s="456"/>
      <c r="Y82" s="456"/>
      <c r="Z82" s="60"/>
      <c r="AA82" s="60"/>
      <c r="AB82" s="60"/>
      <c r="AC82" s="60"/>
      <c r="AD82" s="456"/>
      <c r="AE82" s="456"/>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row>
    <row r="83" spans="1:68" s="4" customFormat="1" x14ac:dyDescent="0.25">
      <c r="A83" s="94"/>
    </row>
    <row r="84" spans="1:68" s="14" customFormat="1" x14ac:dyDescent="0.25">
      <c r="A84" s="4"/>
      <c r="C84" s="60"/>
      <c r="D84" s="60"/>
      <c r="E84" s="456"/>
      <c r="F84" s="456"/>
      <c r="G84" s="60"/>
      <c r="H84" s="456"/>
      <c r="I84" s="456"/>
      <c r="J84" s="456"/>
      <c r="K84" s="60"/>
      <c r="L84" s="456"/>
      <c r="M84" s="456"/>
      <c r="N84" s="60"/>
      <c r="O84" s="60"/>
      <c r="P84" s="60"/>
      <c r="Q84" s="60"/>
      <c r="R84" s="456"/>
      <c r="S84" s="456"/>
      <c r="T84" s="60"/>
      <c r="U84" s="60"/>
      <c r="V84" s="60"/>
      <c r="W84" s="60"/>
      <c r="X84" s="456"/>
      <c r="Y84" s="456"/>
      <c r="Z84" s="60"/>
      <c r="AA84" s="60"/>
      <c r="AB84" s="60"/>
      <c r="AC84" s="60"/>
      <c r="AD84" s="456"/>
      <c r="AE84" s="456"/>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row>
    <row r="85" spans="1:68" s="4" customFormat="1" x14ac:dyDescent="0.25">
      <c r="A85" s="94"/>
    </row>
    <row r="86" spans="1:68" s="14" customFormat="1" x14ac:dyDescent="0.25">
      <c r="A86" s="4"/>
      <c r="C86" s="60"/>
      <c r="D86" s="60"/>
      <c r="E86" s="456"/>
      <c r="F86" s="456"/>
      <c r="G86" s="60"/>
      <c r="H86" s="456"/>
      <c r="I86" s="456"/>
      <c r="J86" s="456"/>
      <c r="K86" s="60"/>
      <c r="L86" s="456"/>
      <c r="M86" s="456"/>
      <c r="N86" s="60"/>
      <c r="O86" s="60"/>
      <c r="P86" s="60"/>
      <c r="Q86" s="60"/>
      <c r="R86" s="456"/>
      <c r="S86" s="456"/>
      <c r="T86" s="60"/>
      <c r="U86" s="60"/>
      <c r="V86" s="60"/>
      <c r="W86" s="60"/>
      <c r="X86" s="456"/>
      <c r="Y86" s="456"/>
      <c r="Z86" s="60"/>
      <c r="AA86" s="60"/>
      <c r="AB86" s="60"/>
      <c r="AC86" s="60"/>
      <c r="AD86" s="456"/>
      <c r="AE86" s="456"/>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row>
    <row r="87" spans="1:68" s="4" customFormat="1" x14ac:dyDescent="0.25">
      <c r="A87" s="94"/>
    </row>
    <row r="88" spans="1:68" s="14" customFormat="1" x14ac:dyDescent="0.25">
      <c r="A88" s="4"/>
      <c r="C88" s="60"/>
      <c r="D88" s="60"/>
      <c r="E88" s="456"/>
      <c r="F88" s="456"/>
      <c r="G88" s="60"/>
      <c r="H88" s="456"/>
      <c r="I88" s="456"/>
      <c r="J88" s="456"/>
      <c r="K88" s="60"/>
      <c r="L88" s="456"/>
      <c r="M88" s="456"/>
      <c r="N88" s="60"/>
      <c r="O88" s="60"/>
      <c r="P88" s="60"/>
      <c r="Q88" s="60"/>
      <c r="R88" s="456"/>
      <c r="S88" s="456"/>
      <c r="T88" s="60"/>
      <c r="U88" s="60"/>
      <c r="V88" s="60"/>
      <c r="W88" s="60"/>
      <c r="X88" s="456"/>
      <c r="Y88" s="456"/>
      <c r="Z88" s="60"/>
      <c r="AA88" s="60"/>
      <c r="AB88" s="60"/>
      <c r="AC88" s="60"/>
      <c r="AD88" s="456"/>
      <c r="AE88" s="456"/>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row>
    <row r="89" spans="1:68" s="4" customFormat="1" x14ac:dyDescent="0.25">
      <c r="A89" s="94"/>
    </row>
    <row r="90" spans="1:68" s="14" customFormat="1" x14ac:dyDescent="0.25">
      <c r="A90" s="4"/>
      <c r="C90" s="60"/>
      <c r="D90" s="60"/>
      <c r="E90" s="456"/>
      <c r="F90" s="456"/>
      <c r="G90" s="60"/>
      <c r="H90" s="456"/>
      <c r="I90" s="456"/>
      <c r="J90" s="456"/>
      <c r="K90" s="60"/>
      <c r="L90" s="456"/>
      <c r="M90" s="456"/>
      <c r="N90" s="60"/>
      <c r="O90" s="60"/>
      <c r="P90" s="60"/>
      <c r="Q90" s="60"/>
      <c r="R90" s="456"/>
      <c r="S90" s="456"/>
      <c r="T90" s="60"/>
      <c r="U90" s="60"/>
      <c r="V90" s="60"/>
      <c r="W90" s="60"/>
      <c r="X90" s="456"/>
      <c r="Y90" s="456"/>
      <c r="Z90" s="60"/>
      <c r="AA90" s="60"/>
      <c r="AB90" s="60"/>
      <c r="AC90" s="60"/>
      <c r="AD90" s="456"/>
      <c r="AE90" s="456"/>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s="4" customFormat="1" x14ac:dyDescent="0.25">
      <c r="A91" s="94"/>
    </row>
    <row r="92" spans="1:68" s="14" customFormat="1" x14ac:dyDescent="0.25">
      <c r="A92" s="4"/>
      <c r="C92" s="60"/>
      <c r="D92" s="60"/>
      <c r="E92" s="456"/>
      <c r="F92" s="456"/>
      <c r="G92" s="60"/>
      <c r="H92" s="456"/>
      <c r="I92" s="456"/>
      <c r="J92" s="456"/>
      <c r="K92" s="60"/>
      <c r="L92" s="456"/>
      <c r="M92" s="456"/>
      <c r="N92" s="60"/>
      <c r="O92" s="60"/>
      <c r="P92" s="60"/>
      <c r="Q92" s="60"/>
      <c r="R92" s="456"/>
      <c r="S92" s="456"/>
      <c r="T92" s="60"/>
      <c r="U92" s="60"/>
      <c r="V92" s="60"/>
      <c r="W92" s="60"/>
      <c r="X92" s="456"/>
      <c r="Y92" s="456"/>
      <c r="Z92" s="60"/>
      <c r="AA92" s="60"/>
      <c r="AB92" s="60"/>
      <c r="AC92" s="60"/>
      <c r="AD92" s="456"/>
      <c r="AE92" s="456"/>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s="4" customFormat="1" x14ac:dyDescent="0.25">
      <c r="A93" s="94"/>
    </row>
    <row r="94" spans="1:68" s="14" customFormat="1" x14ac:dyDescent="0.25">
      <c r="A94" s="4"/>
      <c r="C94" s="60"/>
      <c r="D94" s="60"/>
      <c r="E94" s="456"/>
      <c r="F94" s="456"/>
      <c r="G94" s="60"/>
      <c r="H94" s="456"/>
      <c r="I94" s="456"/>
      <c r="J94" s="456"/>
      <c r="K94" s="60"/>
      <c r="L94" s="456"/>
      <c r="M94" s="456"/>
      <c r="N94" s="60"/>
      <c r="O94" s="60"/>
      <c r="P94" s="60"/>
      <c r="Q94" s="60"/>
      <c r="R94" s="456"/>
      <c r="S94" s="456"/>
      <c r="T94" s="60"/>
      <c r="U94" s="60"/>
      <c r="V94" s="60"/>
      <c r="W94" s="60"/>
      <c r="X94" s="456"/>
      <c r="Y94" s="456"/>
      <c r="Z94" s="60"/>
      <c r="AA94" s="60"/>
      <c r="AB94" s="60"/>
      <c r="AC94" s="60"/>
      <c r="AD94" s="456"/>
      <c r="AE94" s="456"/>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s="4" customFormat="1" x14ac:dyDescent="0.25">
      <c r="A95" s="94"/>
    </row>
    <row r="96" spans="1:68" s="14" customFormat="1" x14ac:dyDescent="0.25">
      <c r="A96" s="4"/>
      <c r="C96" s="60"/>
      <c r="D96" s="60"/>
      <c r="E96" s="456"/>
      <c r="F96" s="456"/>
      <c r="G96" s="60"/>
      <c r="H96" s="456"/>
      <c r="I96" s="456"/>
      <c r="J96" s="456"/>
      <c r="K96" s="60"/>
      <c r="L96" s="456"/>
      <c r="M96" s="456"/>
      <c r="N96" s="60"/>
      <c r="O96" s="60"/>
      <c r="P96" s="60"/>
      <c r="Q96" s="60"/>
      <c r="R96" s="456"/>
      <c r="S96" s="456"/>
      <c r="T96" s="60"/>
      <c r="U96" s="60"/>
      <c r="V96" s="60"/>
      <c r="W96" s="60"/>
      <c r="X96" s="456"/>
      <c r="Y96" s="456"/>
      <c r="Z96" s="60"/>
      <c r="AA96" s="60"/>
      <c r="AB96" s="60"/>
      <c r="AC96" s="60"/>
      <c r="AD96" s="456"/>
      <c r="AE96" s="456"/>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row>
    <row r="97" spans="1:68" s="4" customFormat="1" x14ac:dyDescent="0.25">
      <c r="A97" s="94"/>
    </row>
    <row r="98" spans="1:68" s="14" customFormat="1" x14ac:dyDescent="0.25">
      <c r="A98" s="4"/>
      <c r="C98" s="60"/>
      <c r="D98" s="60"/>
      <c r="E98" s="456"/>
      <c r="F98" s="456"/>
      <c r="G98" s="60"/>
      <c r="H98" s="456"/>
      <c r="I98" s="456"/>
      <c r="J98" s="456"/>
      <c r="K98" s="60"/>
      <c r="L98" s="456"/>
      <c r="M98" s="456"/>
      <c r="N98" s="60"/>
      <c r="O98" s="60"/>
      <c r="P98" s="60"/>
      <c r="Q98" s="60"/>
      <c r="R98" s="456"/>
      <c r="S98" s="456"/>
      <c r="T98" s="60"/>
      <c r="U98" s="60"/>
      <c r="V98" s="60"/>
      <c r="W98" s="60"/>
      <c r="X98" s="456"/>
      <c r="Y98" s="456"/>
      <c r="Z98" s="60"/>
      <c r="AA98" s="60"/>
      <c r="AB98" s="60"/>
      <c r="AC98" s="60"/>
      <c r="AD98" s="456"/>
      <c r="AE98" s="456"/>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row>
    <row r="99" spans="1:68" s="4" customFormat="1" x14ac:dyDescent="0.25">
      <c r="A99" s="94"/>
    </row>
    <row r="100" spans="1:68" s="14" customFormat="1" x14ac:dyDescent="0.25">
      <c r="A100" s="4"/>
      <c r="C100" s="60"/>
      <c r="D100" s="60"/>
      <c r="E100" s="456"/>
      <c r="F100" s="456"/>
      <c r="G100" s="60"/>
      <c r="H100" s="456"/>
      <c r="I100" s="456"/>
      <c r="J100" s="456"/>
      <c r="K100" s="60"/>
      <c r="L100" s="456"/>
      <c r="M100" s="456"/>
      <c r="N100" s="60"/>
      <c r="O100" s="60"/>
      <c r="P100" s="60"/>
      <c r="Q100" s="60"/>
      <c r="R100" s="456"/>
      <c r="S100" s="456"/>
      <c r="T100" s="60"/>
      <c r="U100" s="60"/>
      <c r="V100" s="60"/>
      <c r="W100" s="60"/>
      <c r="X100" s="456"/>
      <c r="Y100" s="456"/>
      <c r="Z100" s="60"/>
      <c r="AA100" s="60"/>
      <c r="AB100" s="60"/>
      <c r="AC100" s="60"/>
      <c r="AD100" s="456"/>
      <c r="AE100" s="456"/>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row>
    <row r="101" spans="1:68" s="4" customFormat="1" x14ac:dyDescent="0.25">
      <c r="A101" s="94"/>
    </row>
    <row r="102" spans="1:68" s="14" customFormat="1" x14ac:dyDescent="0.25">
      <c r="A102" s="4"/>
      <c r="C102" s="60"/>
      <c r="D102" s="60"/>
      <c r="E102" s="456"/>
      <c r="F102" s="456"/>
      <c r="G102" s="60"/>
      <c r="H102" s="456"/>
      <c r="I102" s="456"/>
      <c r="J102" s="456"/>
      <c r="K102" s="60"/>
      <c r="L102" s="456"/>
      <c r="M102" s="456"/>
      <c r="N102" s="60"/>
      <c r="O102" s="60"/>
      <c r="P102" s="60"/>
      <c r="Q102" s="60"/>
      <c r="R102" s="456"/>
      <c r="S102" s="456"/>
      <c r="T102" s="60"/>
      <c r="U102" s="60"/>
      <c r="V102" s="60"/>
      <c r="W102" s="60"/>
      <c r="X102" s="456"/>
      <c r="Y102" s="456"/>
      <c r="Z102" s="60"/>
      <c r="AA102" s="60"/>
      <c r="AB102" s="60"/>
      <c r="AC102" s="60"/>
      <c r="AD102" s="456"/>
      <c r="AE102" s="456"/>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row>
    <row r="103" spans="1:68" s="4" customFormat="1" x14ac:dyDescent="0.25">
      <c r="A103" s="94"/>
    </row>
    <row r="104" spans="1:68" s="14" customFormat="1" x14ac:dyDescent="0.25">
      <c r="A104" s="4"/>
      <c r="C104" s="60"/>
      <c r="D104" s="60"/>
      <c r="E104" s="456"/>
      <c r="F104" s="456"/>
      <c r="G104" s="60"/>
      <c r="H104" s="456"/>
      <c r="I104" s="456"/>
      <c r="J104" s="456"/>
      <c r="K104" s="60"/>
      <c r="L104" s="456"/>
      <c r="M104" s="456"/>
      <c r="N104" s="60"/>
      <c r="O104" s="60"/>
      <c r="P104" s="60"/>
      <c r="Q104" s="60"/>
      <c r="R104" s="456"/>
      <c r="S104" s="456"/>
      <c r="T104" s="60"/>
      <c r="U104" s="60"/>
      <c r="V104" s="60"/>
      <c r="W104" s="60"/>
      <c r="X104" s="456"/>
      <c r="Y104" s="456"/>
      <c r="Z104" s="60"/>
      <c r="AA104" s="60"/>
      <c r="AB104" s="60"/>
      <c r="AC104" s="60"/>
      <c r="AD104" s="456"/>
      <c r="AE104" s="456"/>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row>
    <row r="105" spans="1:68" s="4" customFormat="1" x14ac:dyDescent="0.25">
      <c r="A105" s="94"/>
    </row>
    <row r="106" spans="1:68" s="14" customFormat="1" x14ac:dyDescent="0.25">
      <c r="A106" s="4"/>
      <c r="C106" s="60"/>
      <c r="D106" s="60"/>
      <c r="E106" s="456"/>
      <c r="F106" s="456"/>
      <c r="G106" s="60"/>
      <c r="H106" s="456"/>
      <c r="I106" s="456"/>
      <c r="J106" s="456"/>
      <c r="K106" s="60"/>
      <c r="L106" s="456"/>
      <c r="M106" s="456"/>
      <c r="N106" s="60"/>
      <c r="O106" s="60"/>
      <c r="P106" s="60"/>
      <c r="Q106" s="60"/>
      <c r="R106" s="456"/>
      <c r="S106" s="456"/>
      <c r="T106" s="60"/>
      <c r="U106" s="60"/>
      <c r="V106" s="60"/>
      <c r="W106" s="60"/>
      <c r="X106" s="456"/>
      <c r="Y106" s="456"/>
      <c r="Z106" s="60"/>
      <c r="AA106" s="60"/>
      <c r="AB106" s="60"/>
      <c r="AC106" s="60"/>
      <c r="AD106" s="456"/>
      <c r="AE106" s="456"/>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row>
    <row r="107" spans="1:68" s="4" customFormat="1" x14ac:dyDescent="0.25">
      <c r="A107" s="94"/>
    </row>
    <row r="108" spans="1:68" s="14" customFormat="1" x14ac:dyDescent="0.25">
      <c r="A108" s="4"/>
      <c r="C108" s="60"/>
      <c r="D108" s="60"/>
      <c r="E108" s="456"/>
      <c r="F108" s="456"/>
      <c r="G108" s="60"/>
      <c r="H108" s="456"/>
      <c r="I108" s="456"/>
      <c r="J108" s="456"/>
      <c r="K108" s="60"/>
      <c r="L108" s="456"/>
      <c r="M108" s="456"/>
      <c r="N108" s="60"/>
      <c r="O108" s="60"/>
      <c r="P108" s="60"/>
      <c r="Q108" s="60"/>
      <c r="R108" s="456"/>
      <c r="S108" s="456"/>
      <c r="T108" s="60"/>
      <c r="U108" s="60"/>
      <c r="V108" s="60"/>
      <c r="W108" s="60"/>
      <c r="X108" s="456"/>
      <c r="Y108" s="456"/>
      <c r="Z108" s="60"/>
      <c r="AA108" s="60"/>
      <c r="AB108" s="60"/>
      <c r="AC108" s="60"/>
      <c r="AD108" s="456"/>
      <c r="AE108" s="456"/>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row>
    <row r="109" spans="1:68" s="4" customFormat="1" x14ac:dyDescent="0.25">
      <c r="A109" s="94"/>
    </row>
    <row r="110" spans="1:68" s="14" customFormat="1" x14ac:dyDescent="0.25">
      <c r="A110" s="4"/>
      <c r="C110" s="60"/>
      <c r="D110" s="60"/>
      <c r="E110" s="456"/>
      <c r="F110" s="456"/>
      <c r="G110" s="60"/>
      <c r="H110" s="456"/>
      <c r="I110" s="456"/>
      <c r="J110" s="456"/>
      <c r="K110" s="60"/>
      <c r="L110" s="456"/>
      <c r="M110" s="456"/>
      <c r="N110" s="60"/>
      <c r="O110" s="60"/>
      <c r="P110" s="60"/>
      <c r="Q110" s="60"/>
      <c r="R110" s="456"/>
      <c r="S110" s="456"/>
      <c r="T110" s="60"/>
      <c r="U110" s="60"/>
      <c r="V110" s="60"/>
      <c r="W110" s="60"/>
      <c r="X110" s="456"/>
      <c r="Y110" s="456"/>
      <c r="Z110" s="60"/>
      <c r="AA110" s="60"/>
      <c r="AB110" s="60"/>
      <c r="AC110" s="60"/>
      <c r="AD110" s="456"/>
      <c r="AE110" s="456"/>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row>
    <row r="111" spans="1:68" s="4" customFormat="1" x14ac:dyDescent="0.25">
      <c r="A111" s="94"/>
    </row>
    <row r="112" spans="1:68" s="14" customFormat="1" x14ac:dyDescent="0.25">
      <c r="A112" s="4"/>
      <c r="C112" s="60"/>
      <c r="D112" s="60"/>
      <c r="E112" s="456"/>
      <c r="F112" s="456"/>
      <c r="G112" s="60"/>
      <c r="H112" s="456"/>
      <c r="I112" s="456"/>
      <c r="J112" s="456"/>
      <c r="K112" s="60"/>
      <c r="L112" s="456"/>
      <c r="M112" s="456"/>
      <c r="N112" s="60"/>
      <c r="O112" s="60"/>
      <c r="P112" s="60"/>
      <c r="Q112" s="60"/>
      <c r="R112" s="456"/>
      <c r="S112" s="456"/>
      <c r="T112" s="60"/>
      <c r="U112" s="60"/>
      <c r="V112" s="60"/>
      <c r="W112" s="60"/>
      <c r="X112" s="456"/>
      <c r="Y112" s="456"/>
      <c r="Z112" s="60"/>
      <c r="AA112" s="60"/>
      <c r="AB112" s="60"/>
      <c r="AC112" s="60"/>
      <c r="AD112" s="456"/>
      <c r="AE112" s="456"/>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row>
    <row r="113" spans="1:68" s="4" customFormat="1" x14ac:dyDescent="0.25">
      <c r="A113" s="94"/>
    </row>
    <row r="114" spans="1:68" s="14" customFormat="1" x14ac:dyDescent="0.25">
      <c r="A114" s="4"/>
      <c r="C114" s="60"/>
      <c r="D114" s="60"/>
      <c r="E114" s="456"/>
      <c r="F114" s="456"/>
      <c r="G114" s="60"/>
      <c r="H114" s="456"/>
      <c r="I114" s="456"/>
      <c r="J114" s="456"/>
      <c r="K114" s="60"/>
      <c r="L114" s="456"/>
      <c r="M114" s="456"/>
      <c r="N114" s="60"/>
      <c r="O114" s="60"/>
      <c r="P114" s="60"/>
      <c r="Q114" s="60"/>
      <c r="R114" s="456"/>
      <c r="S114" s="456"/>
      <c r="T114" s="60"/>
      <c r="U114" s="60"/>
      <c r="V114" s="60"/>
      <c r="W114" s="60"/>
      <c r="X114" s="456"/>
      <c r="Y114" s="456"/>
      <c r="Z114" s="60"/>
      <c r="AA114" s="60"/>
      <c r="AB114" s="60"/>
      <c r="AC114" s="60"/>
      <c r="AD114" s="456"/>
      <c r="AE114" s="456"/>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row>
    <row r="115" spans="1:68" s="4" customFormat="1" x14ac:dyDescent="0.25">
      <c r="A115" s="94"/>
    </row>
    <row r="116" spans="1:68" s="14" customFormat="1" x14ac:dyDescent="0.25">
      <c r="A116" s="4"/>
      <c r="C116" s="60"/>
      <c r="D116" s="60"/>
      <c r="E116" s="456"/>
      <c r="F116" s="456"/>
      <c r="G116" s="60"/>
      <c r="H116" s="456"/>
      <c r="I116" s="456"/>
      <c r="J116" s="456"/>
      <c r="K116" s="60"/>
      <c r="L116" s="456"/>
      <c r="M116" s="456"/>
      <c r="N116" s="60"/>
      <c r="O116" s="60"/>
      <c r="P116" s="60"/>
      <c r="Q116" s="60"/>
      <c r="R116" s="456"/>
      <c r="S116" s="456"/>
      <c r="T116" s="60"/>
      <c r="U116" s="60"/>
      <c r="V116" s="60"/>
      <c r="W116" s="60"/>
      <c r="X116" s="456"/>
      <c r="Y116" s="456"/>
      <c r="Z116" s="60"/>
      <c r="AA116" s="60"/>
      <c r="AB116" s="60"/>
      <c r="AC116" s="60"/>
      <c r="AD116" s="456"/>
      <c r="AE116" s="456"/>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row>
    <row r="117" spans="1:68" s="4" customFormat="1" x14ac:dyDescent="0.25">
      <c r="A117" s="94"/>
    </row>
    <row r="118" spans="1:68" s="14" customFormat="1" x14ac:dyDescent="0.25">
      <c r="A118" s="4"/>
      <c r="C118" s="60"/>
      <c r="D118" s="60"/>
      <c r="E118" s="456"/>
      <c r="F118" s="456"/>
      <c r="G118" s="60"/>
      <c r="H118" s="456"/>
      <c r="I118" s="456"/>
      <c r="J118" s="456"/>
      <c r="K118" s="60"/>
      <c r="L118" s="456"/>
      <c r="M118" s="456"/>
      <c r="N118" s="60"/>
      <c r="O118" s="60"/>
      <c r="P118" s="60"/>
      <c r="Q118" s="60"/>
      <c r="R118" s="456"/>
      <c r="S118" s="456"/>
      <c r="T118" s="60"/>
      <c r="U118" s="60"/>
      <c r="V118" s="60"/>
      <c r="W118" s="60"/>
      <c r="X118" s="456"/>
      <c r="Y118" s="456"/>
      <c r="Z118" s="60"/>
      <c r="AA118" s="60"/>
      <c r="AB118" s="60"/>
      <c r="AC118" s="60"/>
      <c r="AD118" s="456"/>
      <c r="AE118" s="456"/>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row>
    <row r="119" spans="1:68" s="4" customFormat="1" x14ac:dyDescent="0.25">
      <c r="A119" s="94"/>
    </row>
    <row r="120" spans="1:68" s="14" customFormat="1" x14ac:dyDescent="0.25">
      <c r="A120" s="4"/>
      <c r="C120" s="60"/>
      <c r="D120" s="60"/>
      <c r="E120" s="456"/>
      <c r="F120" s="456"/>
      <c r="G120" s="60"/>
      <c r="H120" s="456"/>
      <c r="I120" s="456"/>
      <c r="J120" s="456"/>
      <c r="K120" s="60"/>
      <c r="L120" s="456"/>
      <c r="M120" s="456"/>
      <c r="N120" s="60"/>
      <c r="O120" s="60"/>
      <c r="P120" s="60"/>
      <c r="Q120" s="60"/>
      <c r="R120" s="456"/>
      <c r="S120" s="456"/>
      <c r="T120" s="60"/>
      <c r="U120" s="60"/>
      <c r="V120" s="60"/>
      <c r="W120" s="60"/>
      <c r="X120" s="456"/>
      <c r="Y120" s="456"/>
      <c r="Z120" s="60"/>
      <c r="AA120" s="60"/>
      <c r="AB120" s="60"/>
      <c r="AC120" s="60"/>
      <c r="AD120" s="456"/>
      <c r="AE120" s="456"/>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row>
    <row r="121" spans="1:68" s="4" customFormat="1" x14ac:dyDescent="0.25">
      <c r="A121" s="94"/>
    </row>
    <row r="122" spans="1:68" s="14" customFormat="1" x14ac:dyDescent="0.25">
      <c r="A122" s="4"/>
      <c r="C122" s="60"/>
      <c r="D122" s="60"/>
      <c r="E122" s="456"/>
      <c r="F122" s="456"/>
      <c r="G122" s="60"/>
      <c r="H122" s="456"/>
      <c r="I122" s="456"/>
      <c r="J122" s="456"/>
      <c r="K122" s="60"/>
      <c r="L122" s="456"/>
      <c r="M122" s="456"/>
      <c r="N122" s="60"/>
      <c r="O122" s="60"/>
      <c r="P122" s="60"/>
      <c r="Q122" s="60"/>
      <c r="R122" s="456"/>
      <c r="S122" s="456"/>
      <c r="T122" s="60"/>
      <c r="U122" s="60"/>
      <c r="V122" s="60"/>
      <c r="W122" s="60"/>
      <c r="X122" s="456"/>
      <c r="Y122" s="456"/>
      <c r="Z122" s="60"/>
      <c r="AA122" s="60"/>
      <c r="AB122" s="60"/>
      <c r="AC122" s="60"/>
      <c r="AD122" s="456"/>
      <c r="AE122" s="456"/>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row>
    <row r="123" spans="1:68" s="4" customFormat="1" x14ac:dyDescent="0.25">
      <c r="A123" s="94"/>
    </row>
    <row r="124" spans="1:68" s="14" customFormat="1" x14ac:dyDescent="0.25">
      <c r="A124" s="4"/>
      <c r="C124" s="60"/>
      <c r="D124" s="60"/>
      <c r="E124" s="456"/>
      <c r="F124" s="456"/>
      <c r="G124" s="60"/>
      <c r="H124" s="456"/>
      <c r="I124" s="456"/>
      <c r="J124" s="456"/>
      <c r="K124" s="60"/>
      <c r="L124" s="456"/>
      <c r="M124" s="456"/>
      <c r="N124" s="60"/>
      <c r="O124" s="60"/>
      <c r="P124" s="60"/>
      <c r="Q124" s="60"/>
      <c r="R124" s="456"/>
      <c r="S124" s="456"/>
      <c r="T124" s="60"/>
      <c r="U124" s="60"/>
      <c r="V124" s="60"/>
      <c r="W124" s="60"/>
      <c r="X124" s="456"/>
      <c r="Y124" s="456"/>
      <c r="Z124" s="60"/>
      <c r="AA124" s="60"/>
      <c r="AB124" s="60"/>
      <c r="AC124" s="60"/>
      <c r="AD124" s="456"/>
      <c r="AE124" s="456"/>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row>
    <row r="125" spans="1:68" s="4" customFormat="1" x14ac:dyDescent="0.25">
      <c r="A125" s="94"/>
    </row>
    <row r="126" spans="1:68" s="14" customFormat="1" x14ac:dyDescent="0.25">
      <c r="A126" s="4"/>
      <c r="C126" s="60"/>
      <c r="D126" s="60"/>
      <c r="E126" s="456"/>
      <c r="F126" s="456"/>
      <c r="G126" s="60"/>
      <c r="H126" s="456"/>
      <c r="I126" s="456"/>
      <c r="J126" s="456"/>
      <c r="K126" s="60"/>
      <c r="L126" s="456"/>
      <c r="M126" s="456"/>
      <c r="N126" s="60"/>
      <c r="O126" s="60"/>
      <c r="P126" s="60"/>
      <c r="Q126" s="60"/>
      <c r="R126" s="456"/>
      <c r="S126" s="456"/>
      <c r="T126" s="60"/>
      <c r="U126" s="60"/>
      <c r="V126" s="60"/>
      <c r="W126" s="60"/>
      <c r="X126" s="456"/>
      <c r="Y126" s="456"/>
      <c r="Z126" s="60"/>
      <c r="AA126" s="60"/>
      <c r="AB126" s="60"/>
      <c r="AC126" s="60"/>
      <c r="AD126" s="456"/>
      <c r="AE126" s="456"/>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row>
    <row r="127" spans="1:68" s="4" customFormat="1" x14ac:dyDescent="0.25">
      <c r="A127" s="94"/>
    </row>
    <row r="128" spans="1:68" s="14" customFormat="1" x14ac:dyDescent="0.25">
      <c r="A128" s="4"/>
      <c r="C128" s="60"/>
      <c r="D128" s="60"/>
      <c r="E128" s="456"/>
      <c r="F128" s="456"/>
      <c r="G128" s="60"/>
      <c r="H128" s="456"/>
      <c r="I128" s="456"/>
      <c r="J128" s="456"/>
      <c r="K128" s="60"/>
      <c r="L128" s="456"/>
      <c r="M128" s="456"/>
      <c r="N128" s="60"/>
      <c r="O128" s="60"/>
      <c r="P128" s="60"/>
      <c r="Q128" s="60"/>
      <c r="R128" s="456"/>
      <c r="S128" s="456"/>
      <c r="T128" s="60"/>
      <c r="U128" s="60"/>
      <c r="V128" s="60"/>
      <c r="W128" s="60"/>
      <c r="X128" s="456"/>
      <c r="Y128" s="456"/>
      <c r="Z128" s="60"/>
      <c r="AA128" s="60"/>
      <c r="AB128" s="60"/>
      <c r="AC128" s="60"/>
      <c r="AD128" s="456"/>
      <c r="AE128" s="456"/>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row>
    <row r="129" spans="1:68" s="4" customFormat="1" x14ac:dyDescent="0.25">
      <c r="A129" s="94"/>
    </row>
    <row r="130" spans="1:68" s="14" customFormat="1" x14ac:dyDescent="0.25">
      <c r="A130" s="4"/>
      <c r="C130" s="60"/>
      <c r="D130" s="60"/>
      <c r="E130" s="456"/>
      <c r="F130" s="456"/>
      <c r="G130" s="60"/>
      <c r="H130" s="456"/>
      <c r="I130" s="456"/>
      <c r="J130" s="456"/>
      <c r="K130" s="60"/>
      <c r="L130" s="456"/>
      <c r="M130" s="456"/>
      <c r="N130" s="60"/>
      <c r="O130" s="60"/>
      <c r="P130" s="60"/>
      <c r="Q130" s="60"/>
      <c r="R130" s="456"/>
      <c r="S130" s="456"/>
      <c r="T130" s="60"/>
      <c r="U130" s="60"/>
      <c r="V130" s="60"/>
      <c r="W130" s="60"/>
      <c r="X130" s="456"/>
      <c r="Y130" s="456"/>
      <c r="Z130" s="60"/>
      <c r="AA130" s="60"/>
      <c r="AB130" s="60"/>
      <c r="AC130" s="60"/>
      <c r="AD130" s="456"/>
      <c r="AE130" s="456"/>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row>
    <row r="131" spans="1:68" s="4" customFormat="1" x14ac:dyDescent="0.25">
      <c r="A131" s="94"/>
    </row>
    <row r="132" spans="1:68" s="14" customFormat="1" x14ac:dyDescent="0.25">
      <c r="A132" s="4"/>
      <c r="C132" s="60"/>
      <c r="D132" s="60"/>
      <c r="E132" s="456"/>
      <c r="F132" s="456"/>
      <c r="G132" s="60"/>
      <c r="H132" s="456"/>
      <c r="I132" s="456"/>
      <c r="J132" s="456"/>
      <c r="K132" s="60"/>
      <c r="L132" s="456"/>
      <c r="M132" s="456"/>
      <c r="N132" s="60"/>
      <c r="O132" s="60"/>
      <c r="P132" s="60"/>
      <c r="Q132" s="60"/>
      <c r="R132" s="456"/>
      <c r="S132" s="456"/>
      <c r="T132" s="60"/>
      <c r="U132" s="60"/>
      <c r="V132" s="60"/>
      <c r="W132" s="60"/>
      <c r="X132" s="456"/>
      <c r="Y132" s="456"/>
      <c r="Z132" s="60"/>
      <c r="AA132" s="60"/>
      <c r="AB132" s="60"/>
      <c r="AC132" s="60"/>
      <c r="AD132" s="456"/>
      <c r="AE132" s="456"/>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row>
    <row r="133" spans="1:68" s="4" customFormat="1" x14ac:dyDescent="0.25">
      <c r="A133" s="94"/>
    </row>
    <row r="134" spans="1:68" s="14" customFormat="1" x14ac:dyDescent="0.25">
      <c r="A134" s="4"/>
      <c r="C134" s="60"/>
      <c r="D134" s="60"/>
      <c r="E134" s="456"/>
      <c r="F134" s="456"/>
      <c r="G134" s="60"/>
      <c r="H134" s="456"/>
      <c r="I134" s="456"/>
      <c r="J134" s="456"/>
      <c r="K134" s="60"/>
      <c r="L134" s="456"/>
      <c r="M134" s="456"/>
      <c r="N134" s="60"/>
      <c r="O134" s="60"/>
      <c r="P134" s="60"/>
      <c r="Q134" s="60"/>
      <c r="R134" s="456"/>
      <c r="S134" s="456"/>
      <c r="T134" s="60"/>
      <c r="U134" s="60"/>
      <c r="V134" s="60"/>
      <c r="W134" s="60"/>
      <c r="X134" s="456"/>
      <c r="Y134" s="456"/>
      <c r="Z134" s="60"/>
      <c r="AA134" s="60"/>
      <c r="AB134" s="60"/>
      <c r="AC134" s="60"/>
      <c r="AD134" s="456"/>
      <c r="AE134" s="456"/>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row>
    <row r="135" spans="1:68" s="4" customFormat="1" x14ac:dyDescent="0.25">
      <c r="A135" s="94"/>
    </row>
    <row r="136" spans="1:68" s="14" customFormat="1" x14ac:dyDescent="0.25">
      <c r="A136" s="4"/>
      <c r="C136" s="60"/>
      <c r="D136" s="60"/>
      <c r="E136" s="456"/>
      <c r="F136" s="456"/>
      <c r="G136" s="60"/>
      <c r="H136" s="456"/>
      <c r="I136" s="456"/>
      <c r="J136" s="456"/>
      <c r="K136" s="60"/>
      <c r="L136" s="456"/>
      <c r="M136" s="456"/>
      <c r="N136" s="60"/>
      <c r="O136" s="60"/>
      <c r="P136" s="60"/>
      <c r="Q136" s="60"/>
      <c r="R136" s="456"/>
      <c r="S136" s="456"/>
      <c r="T136" s="60"/>
      <c r="U136" s="60"/>
      <c r="V136" s="60"/>
      <c r="W136" s="60"/>
      <c r="X136" s="456"/>
      <c r="Y136" s="456"/>
      <c r="Z136" s="60"/>
      <c r="AA136" s="60"/>
      <c r="AB136" s="60"/>
      <c r="AC136" s="60"/>
      <c r="AD136" s="456"/>
      <c r="AE136" s="456"/>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row>
    <row r="137" spans="1:68" s="4" customFormat="1" x14ac:dyDescent="0.25">
      <c r="A137" s="94"/>
    </row>
    <row r="138" spans="1:68" s="14" customFormat="1" x14ac:dyDescent="0.25">
      <c r="A138" s="4"/>
      <c r="C138" s="60"/>
      <c r="D138" s="60"/>
      <c r="E138" s="456"/>
      <c r="F138" s="456"/>
      <c r="G138" s="60"/>
      <c r="H138" s="456"/>
      <c r="I138" s="456"/>
      <c r="J138" s="456"/>
      <c r="K138" s="60"/>
      <c r="L138" s="456"/>
      <c r="M138" s="456"/>
      <c r="N138" s="60"/>
      <c r="O138" s="60"/>
      <c r="P138" s="60"/>
      <c r="Q138" s="60"/>
      <c r="R138" s="456"/>
      <c r="S138" s="456"/>
      <c r="T138" s="60"/>
      <c r="U138" s="60"/>
      <c r="V138" s="60"/>
      <c r="W138" s="60"/>
      <c r="X138" s="456"/>
      <c r="Y138" s="456"/>
      <c r="Z138" s="60"/>
      <c r="AA138" s="60"/>
      <c r="AB138" s="60"/>
      <c r="AC138" s="60"/>
      <c r="AD138" s="456"/>
      <c r="AE138" s="456"/>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row>
    <row r="139" spans="1:68" s="4" customFormat="1" x14ac:dyDescent="0.25">
      <c r="A139" s="94"/>
    </row>
    <row r="140" spans="1:68" s="14" customFormat="1" x14ac:dyDescent="0.25">
      <c r="A140" s="4"/>
      <c r="C140" s="60"/>
      <c r="D140" s="60"/>
      <c r="E140" s="456"/>
      <c r="F140" s="456"/>
      <c r="G140" s="60"/>
      <c r="H140" s="456"/>
      <c r="I140" s="456"/>
      <c r="J140" s="456"/>
      <c r="K140" s="60"/>
      <c r="L140" s="456"/>
      <c r="M140" s="456"/>
      <c r="N140" s="60"/>
      <c r="O140" s="60"/>
      <c r="P140" s="60"/>
      <c r="Q140" s="60"/>
      <c r="R140" s="456"/>
      <c r="S140" s="456"/>
      <c r="T140" s="60"/>
      <c r="U140" s="60"/>
      <c r="V140" s="60"/>
      <c r="W140" s="60"/>
      <c r="X140" s="456"/>
      <c r="Y140" s="456"/>
      <c r="Z140" s="60"/>
      <c r="AA140" s="60"/>
      <c r="AB140" s="60"/>
      <c r="AC140" s="60"/>
      <c r="AD140" s="456"/>
      <c r="AE140" s="456"/>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row>
    <row r="141" spans="1:68" s="4" customFormat="1" x14ac:dyDescent="0.25">
      <c r="A141" s="94"/>
    </row>
    <row r="142" spans="1:68" s="14" customFormat="1" x14ac:dyDescent="0.25">
      <c r="A142" s="4"/>
      <c r="C142" s="60"/>
      <c r="D142" s="60"/>
      <c r="E142" s="456"/>
      <c r="F142" s="456"/>
      <c r="G142" s="60"/>
      <c r="H142" s="456"/>
      <c r="I142" s="456"/>
      <c r="J142" s="456"/>
      <c r="K142" s="60"/>
      <c r="L142" s="456"/>
      <c r="M142" s="456"/>
      <c r="N142" s="60"/>
      <c r="O142" s="60"/>
      <c r="P142" s="60"/>
      <c r="Q142" s="60"/>
      <c r="R142" s="456"/>
      <c r="S142" s="456"/>
      <c r="T142" s="60"/>
      <c r="U142" s="60"/>
      <c r="V142" s="60"/>
      <c r="W142" s="60"/>
      <c r="X142" s="456"/>
      <c r="Y142" s="456"/>
      <c r="Z142" s="60"/>
      <c r="AA142" s="60"/>
      <c r="AB142" s="60"/>
      <c r="AC142" s="60"/>
      <c r="AD142" s="456"/>
      <c r="AE142" s="456"/>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row>
    <row r="143" spans="1:68" s="4" customFormat="1" x14ac:dyDescent="0.25">
      <c r="A143" s="94"/>
    </row>
    <row r="144" spans="1:68" s="14" customFormat="1" x14ac:dyDescent="0.25">
      <c r="A144" s="4"/>
      <c r="C144" s="60"/>
      <c r="D144" s="60"/>
      <c r="E144" s="456"/>
      <c r="F144" s="456"/>
      <c r="G144" s="60"/>
      <c r="H144" s="456"/>
      <c r="I144" s="456"/>
      <c r="J144" s="456"/>
      <c r="K144" s="60"/>
      <c r="L144" s="456"/>
      <c r="M144" s="456"/>
      <c r="N144" s="60"/>
      <c r="O144" s="60"/>
      <c r="P144" s="60"/>
      <c r="Q144" s="60"/>
      <c r="R144" s="456"/>
      <c r="S144" s="456"/>
      <c r="T144" s="60"/>
      <c r="U144" s="60"/>
      <c r="V144" s="60"/>
      <c r="W144" s="60"/>
      <c r="X144" s="456"/>
      <c r="Y144" s="456"/>
      <c r="Z144" s="60"/>
      <c r="AA144" s="60"/>
      <c r="AB144" s="60"/>
      <c r="AC144" s="60"/>
      <c r="AD144" s="456"/>
      <c r="AE144" s="456"/>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row>
    <row r="145" spans="1:68" s="4" customFormat="1" x14ac:dyDescent="0.25">
      <c r="A145" s="94"/>
    </row>
    <row r="146" spans="1:68" s="14" customFormat="1" x14ac:dyDescent="0.25">
      <c r="A146" s="4"/>
      <c r="C146" s="60"/>
      <c r="D146" s="60"/>
      <c r="E146" s="456"/>
      <c r="F146" s="456"/>
      <c r="G146" s="60"/>
      <c r="H146" s="456"/>
      <c r="I146" s="456"/>
      <c r="J146" s="456"/>
      <c r="K146" s="60"/>
      <c r="L146" s="456"/>
      <c r="M146" s="456"/>
      <c r="N146" s="60"/>
      <c r="O146" s="60"/>
      <c r="P146" s="60"/>
      <c r="Q146" s="60"/>
      <c r="R146" s="456"/>
      <c r="S146" s="456"/>
      <c r="T146" s="60"/>
      <c r="U146" s="60"/>
      <c r="V146" s="60"/>
      <c r="W146" s="60"/>
      <c r="X146" s="456"/>
      <c r="Y146" s="456"/>
      <c r="Z146" s="60"/>
      <c r="AA146" s="60"/>
      <c r="AB146" s="60"/>
      <c r="AC146" s="60"/>
      <c r="AD146" s="456"/>
      <c r="AE146" s="456"/>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row>
    <row r="147" spans="1:68" s="4" customFormat="1" x14ac:dyDescent="0.25">
      <c r="A147" s="94"/>
    </row>
    <row r="148" spans="1:68" s="14" customFormat="1" x14ac:dyDescent="0.25">
      <c r="A148" s="4"/>
      <c r="C148" s="60"/>
      <c r="D148" s="60"/>
      <c r="E148" s="456"/>
      <c r="F148" s="456"/>
      <c r="G148" s="60"/>
      <c r="H148" s="456"/>
      <c r="I148" s="456"/>
      <c r="J148" s="456"/>
      <c r="K148" s="60"/>
      <c r="L148" s="456"/>
      <c r="M148" s="456"/>
      <c r="N148" s="60"/>
      <c r="O148" s="60"/>
      <c r="P148" s="60"/>
      <c r="Q148" s="60"/>
      <c r="R148" s="456"/>
      <c r="S148" s="456"/>
      <c r="T148" s="60"/>
      <c r="U148" s="60"/>
      <c r="V148" s="60"/>
      <c r="W148" s="60"/>
      <c r="X148" s="456"/>
      <c r="Y148" s="456"/>
      <c r="Z148" s="60"/>
      <c r="AA148" s="60"/>
      <c r="AB148" s="60"/>
      <c r="AC148" s="60"/>
      <c r="AD148" s="456"/>
      <c r="AE148" s="456"/>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row>
    <row r="149" spans="1:68" s="4" customFormat="1" x14ac:dyDescent="0.25">
      <c r="A149" s="94"/>
    </row>
    <row r="150" spans="1:68" s="14" customFormat="1" x14ac:dyDescent="0.25">
      <c r="A150" s="4"/>
      <c r="C150" s="60"/>
      <c r="D150" s="60"/>
      <c r="E150" s="456"/>
      <c r="F150" s="456"/>
      <c r="G150" s="60"/>
      <c r="H150" s="456"/>
      <c r="I150" s="456"/>
      <c r="J150" s="456"/>
      <c r="K150" s="60"/>
      <c r="L150" s="456"/>
      <c r="M150" s="456"/>
      <c r="N150" s="60"/>
      <c r="O150" s="60"/>
      <c r="P150" s="60"/>
      <c r="Q150" s="60"/>
      <c r="R150" s="456"/>
      <c r="S150" s="456"/>
      <c r="T150" s="60"/>
      <c r="U150" s="60"/>
      <c r="V150" s="60"/>
      <c r="W150" s="60"/>
      <c r="X150" s="456"/>
      <c r="Y150" s="456"/>
      <c r="Z150" s="60"/>
      <c r="AA150" s="60"/>
      <c r="AB150" s="60"/>
      <c r="AC150" s="60"/>
      <c r="AD150" s="456"/>
      <c r="AE150" s="456"/>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row>
    <row r="151" spans="1:68" s="4" customFormat="1" x14ac:dyDescent="0.25">
      <c r="A151" s="94"/>
    </row>
    <row r="152" spans="1:68" s="14" customFormat="1" x14ac:dyDescent="0.25">
      <c r="A152" s="4"/>
      <c r="C152" s="60"/>
      <c r="D152" s="60"/>
      <c r="E152" s="456"/>
      <c r="F152" s="456"/>
      <c r="G152" s="60"/>
      <c r="H152" s="456"/>
      <c r="I152" s="456"/>
      <c r="J152" s="456"/>
      <c r="K152" s="60"/>
      <c r="L152" s="456"/>
      <c r="M152" s="456"/>
      <c r="N152" s="60"/>
      <c r="O152" s="60"/>
      <c r="P152" s="60"/>
      <c r="Q152" s="60"/>
      <c r="R152" s="456"/>
      <c r="S152" s="456"/>
      <c r="T152" s="60"/>
      <c r="U152" s="60"/>
      <c r="V152" s="60"/>
      <c r="W152" s="60"/>
      <c r="X152" s="456"/>
      <c r="Y152" s="456"/>
      <c r="Z152" s="60"/>
      <c r="AA152" s="60"/>
      <c r="AB152" s="60"/>
      <c r="AC152" s="60"/>
      <c r="AD152" s="456"/>
      <c r="AE152" s="456"/>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row>
    <row r="153" spans="1:68" s="4" customFormat="1" x14ac:dyDescent="0.25">
      <c r="A153" s="94"/>
    </row>
    <row r="154" spans="1:68" s="14" customFormat="1" x14ac:dyDescent="0.25">
      <c r="A154" s="4"/>
      <c r="C154" s="60"/>
      <c r="D154" s="60"/>
      <c r="E154" s="456"/>
      <c r="F154" s="456"/>
      <c r="G154" s="60"/>
      <c r="H154" s="456"/>
      <c r="I154" s="456"/>
      <c r="J154" s="456"/>
      <c r="K154" s="60"/>
      <c r="L154" s="456"/>
      <c r="M154" s="456"/>
      <c r="N154" s="60"/>
      <c r="O154" s="60"/>
      <c r="P154" s="60"/>
      <c r="Q154" s="60"/>
      <c r="R154" s="456"/>
      <c r="S154" s="456"/>
      <c r="T154" s="60"/>
      <c r="U154" s="60"/>
      <c r="V154" s="60"/>
      <c r="W154" s="60"/>
      <c r="X154" s="456"/>
      <c r="Y154" s="456"/>
      <c r="Z154" s="60"/>
      <c r="AA154" s="60"/>
      <c r="AB154" s="60"/>
      <c r="AC154" s="60"/>
      <c r="AD154" s="456"/>
      <c r="AE154" s="456"/>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row>
    <row r="155" spans="1:68" s="4" customFormat="1" x14ac:dyDescent="0.25">
      <c r="A155" s="94"/>
    </row>
    <row r="156" spans="1:68" s="14" customFormat="1" x14ac:dyDescent="0.25">
      <c r="A156" s="4"/>
      <c r="C156" s="60"/>
      <c r="D156" s="60"/>
      <c r="E156" s="456"/>
      <c r="F156" s="456"/>
      <c r="G156" s="60"/>
      <c r="H156" s="456"/>
      <c r="I156" s="456"/>
      <c r="J156" s="456"/>
      <c r="K156" s="60"/>
      <c r="L156" s="456"/>
      <c r="M156" s="456"/>
      <c r="N156" s="60"/>
      <c r="O156" s="60"/>
      <c r="P156" s="60"/>
      <c r="Q156" s="60"/>
      <c r="R156" s="456"/>
      <c r="S156" s="456"/>
      <c r="T156" s="60"/>
      <c r="U156" s="60"/>
      <c r="V156" s="60"/>
      <c r="W156" s="60"/>
      <c r="X156" s="456"/>
      <c r="Y156" s="456"/>
      <c r="Z156" s="60"/>
      <c r="AA156" s="60"/>
      <c r="AB156" s="60"/>
      <c r="AC156" s="60"/>
      <c r="AD156" s="456"/>
      <c r="AE156" s="456"/>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row>
    <row r="157" spans="1:68" s="4" customFormat="1" x14ac:dyDescent="0.25">
      <c r="A157" s="94"/>
    </row>
    <row r="158" spans="1:68" s="14" customFormat="1" x14ac:dyDescent="0.25">
      <c r="A158" s="4"/>
      <c r="C158" s="60"/>
      <c r="D158" s="60"/>
      <c r="E158" s="456"/>
      <c r="F158" s="456"/>
      <c r="G158" s="60"/>
      <c r="H158" s="456"/>
      <c r="I158" s="456"/>
      <c r="J158" s="456"/>
      <c r="K158" s="60"/>
      <c r="L158" s="456"/>
      <c r="M158" s="456"/>
      <c r="N158" s="60"/>
      <c r="O158" s="60"/>
      <c r="P158" s="60"/>
      <c r="Q158" s="60"/>
      <c r="R158" s="456"/>
      <c r="S158" s="456"/>
      <c r="T158" s="60"/>
      <c r="U158" s="60"/>
      <c r="V158" s="60"/>
      <c r="W158" s="60"/>
      <c r="X158" s="456"/>
      <c r="Y158" s="456"/>
      <c r="Z158" s="60"/>
      <c r="AA158" s="60"/>
      <c r="AB158" s="60"/>
      <c r="AC158" s="60"/>
      <c r="AD158" s="456"/>
      <c r="AE158" s="456"/>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row>
    <row r="159" spans="1:68" s="4" customFormat="1" x14ac:dyDescent="0.25">
      <c r="A159" s="94"/>
    </row>
    <row r="160" spans="1:68" s="14" customFormat="1" x14ac:dyDescent="0.25">
      <c r="A160" s="4"/>
      <c r="C160" s="60"/>
      <c r="D160" s="60"/>
      <c r="E160" s="456"/>
      <c r="F160" s="456"/>
      <c r="G160" s="60"/>
      <c r="H160" s="456"/>
      <c r="I160" s="456"/>
      <c r="J160" s="456"/>
      <c r="K160" s="60"/>
      <c r="L160" s="456"/>
      <c r="M160" s="456"/>
      <c r="N160" s="60"/>
      <c r="O160" s="60"/>
      <c r="P160" s="60"/>
      <c r="Q160" s="60"/>
      <c r="R160" s="456"/>
      <c r="S160" s="456"/>
      <c r="T160" s="60"/>
      <c r="U160" s="60"/>
      <c r="V160" s="60"/>
      <c r="W160" s="60"/>
      <c r="X160" s="456"/>
      <c r="Y160" s="456"/>
      <c r="Z160" s="60"/>
      <c r="AA160" s="60"/>
      <c r="AB160" s="60"/>
      <c r="AC160" s="60"/>
      <c r="AD160" s="456"/>
      <c r="AE160" s="456"/>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row>
    <row r="161" spans="1:68" s="4" customFormat="1" x14ac:dyDescent="0.25">
      <c r="A161" s="94"/>
    </row>
    <row r="162" spans="1:68" s="14" customFormat="1" x14ac:dyDescent="0.25">
      <c r="A162" s="4"/>
      <c r="C162" s="60"/>
      <c r="D162" s="60"/>
      <c r="E162" s="456"/>
      <c r="F162" s="456"/>
      <c r="G162" s="60"/>
      <c r="H162" s="456"/>
      <c r="I162" s="456"/>
      <c r="J162" s="456"/>
      <c r="K162" s="60"/>
      <c r="L162" s="456"/>
      <c r="M162" s="456"/>
      <c r="N162" s="60"/>
      <c r="O162" s="60"/>
      <c r="P162" s="60"/>
      <c r="Q162" s="60"/>
      <c r="R162" s="456"/>
      <c r="S162" s="456"/>
      <c r="T162" s="60"/>
      <c r="U162" s="60"/>
      <c r="V162" s="60"/>
      <c r="W162" s="60"/>
      <c r="X162" s="456"/>
      <c r="Y162" s="456"/>
      <c r="Z162" s="60"/>
      <c r="AA162" s="60"/>
      <c r="AB162" s="60"/>
      <c r="AC162" s="60"/>
      <c r="AD162" s="456"/>
      <c r="AE162" s="456"/>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row>
    <row r="163" spans="1:68" s="4" customFormat="1" x14ac:dyDescent="0.25">
      <c r="A163" s="94"/>
    </row>
    <row r="164" spans="1:68" s="14" customFormat="1" x14ac:dyDescent="0.25">
      <c r="A164" s="4"/>
      <c r="C164" s="60"/>
      <c r="D164" s="60"/>
      <c r="E164" s="456"/>
      <c r="F164" s="456"/>
      <c r="G164" s="60"/>
      <c r="H164" s="456"/>
      <c r="I164" s="456"/>
      <c r="J164" s="456"/>
      <c r="K164" s="60"/>
      <c r="L164" s="456"/>
      <c r="M164" s="456"/>
      <c r="N164" s="60"/>
      <c r="O164" s="60"/>
      <c r="P164" s="60"/>
      <c r="Q164" s="60"/>
      <c r="R164" s="456"/>
      <c r="S164" s="456"/>
      <c r="T164" s="60"/>
      <c r="U164" s="60"/>
      <c r="V164" s="60"/>
      <c r="W164" s="60"/>
      <c r="X164" s="456"/>
      <c r="Y164" s="456"/>
      <c r="Z164" s="60"/>
      <c r="AA164" s="60"/>
      <c r="AB164" s="60"/>
      <c r="AC164" s="60"/>
      <c r="AD164" s="456"/>
      <c r="AE164" s="456"/>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row>
    <row r="165" spans="1:68" s="4" customFormat="1" x14ac:dyDescent="0.25">
      <c r="A165" s="94"/>
    </row>
    <row r="166" spans="1:68" s="14" customFormat="1" x14ac:dyDescent="0.25">
      <c r="A166" s="4"/>
      <c r="C166" s="60"/>
      <c r="D166" s="60"/>
      <c r="E166" s="456"/>
      <c r="F166" s="456"/>
      <c r="G166" s="60"/>
      <c r="H166" s="456"/>
      <c r="I166" s="456"/>
      <c r="J166" s="456"/>
      <c r="K166" s="60"/>
      <c r="L166" s="456"/>
      <c r="M166" s="456"/>
      <c r="N166" s="60"/>
      <c r="O166" s="60"/>
      <c r="P166" s="60"/>
      <c r="Q166" s="60"/>
      <c r="R166" s="456"/>
      <c r="S166" s="456"/>
      <c r="T166" s="60"/>
      <c r="U166" s="60"/>
      <c r="V166" s="60"/>
      <c r="W166" s="60"/>
      <c r="X166" s="456"/>
      <c r="Y166" s="456"/>
      <c r="Z166" s="60"/>
      <c r="AA166" s="60"/>
      <c r="AB166" s="60"/>
      <c r="AC166" s="60"/>
      <c r="AD166" s="456"/>
      <c r="AE166" s="456"/>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row>
    <row r="167" spans="1:68" s="4" customFormat="1" x14ac:dyDescent="0.25">
      <c r="A167" s="94"/>
    </row>
    <row r="168" spans="1:68" s="14" customFormat="1" x14ac:dyDescent="0.25">
      <c r="A168" s="4"/>
      <c r="C168" s="60"/>
      <c r="D168" s="60"/>
      <c r="E168" s="456"/>
      <c r="F168" s="456"/>
      <c r="G168" s="60"/>
      <c r="H168" s="456"/>
      <c r="I168" s="456"/>
      <c r="J168" s="456"/>
      <c r="K168" s="60"/>
      <c r="L168" s="456"/>
      <c r="M168" s="456"/>
      <c r="N168" s="60"/>
      <c r="O168" s="60"/>
      <c r="P168" s="60"/>
      <c r="Q168" s="60"/>
      <c r="R168" s="456"/>
      <c r="S168" s="456"/>
      <c r="T168" s="60"/>
      <c r="U168" s="60"/>
      <c r="V168" s="60"/>
      <c r="W168" s="60"/>
      <c r="X168" s="456"/>
      <c r="Y168" s="456"/>
      <c r="Z168" s="60"/>
      <c r="AA168" s="60"/>
      <c r="AB168" s="60"/>
      <c r="AC168" s="60"/>
      <c r="AD168" s="456"/>
      <c r="AE168" s="456"/>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row>
    <row r="169" spans="1:68" s="4" customFormat="1" x14ac:dyDescent="0.25">
      <c r="A169" s="94"/>
    </row>
    <row r="170" spans="1:68" s="14" customFormat="1" x14ac:dyDescent="0.25">
      <c r="A170" s="4"/>
      <c r="C170" s="60"/>
      <c r="D170" s="60"/>
      <c r="E170" s="456"/>
      <c r="F170" s="456"/>
      <c r="G170" s="60"/>
      <c r="H170" s="456"/>
      <c r="I170" s="456"/>
      <c r="J170" s="456"/>
      <c r="K170" s="60"/>
      <c r="L170" s="456"/>
      <c r="M170" s="456"/>
      <c r="N170" s="60"/>
      <c r="O170" s="60"/>
      <c r="P170" s="60"/>
      <c r="Q170" s="60"/>
      <c r="R170" s="456"/>
      <c r="S170" s="456"/>
      <c r="T170" s="60"/>
      <c r="U170" s="60"/>
      <c r="V170" s="60"/>
      <c r="W170" s="60"/>
      <c r="X170" s="456"/>
      <c r="Y170" s="456"/>
      <c r="Z170" s="60"/>
      <c r="AA170" s="60"/>
      <c r="AB170" s="60"/>
      <c r="AC170" s="60"/>
      <c r="AD170" s="456"/>
      <c r="AE170" s="456"/>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row>
    <row r="171" spans="1:68" s="4" customFormat="1" x14ac:dyDescent="0.25">
      <c r="A171" s="94"/>
    </row>
    <row r="172" spans="1:68" s="14" customFormat="1" x14ac:dyDescent="0.25">
      <c r="A172" s="4"/>
      <c r="C172" s="60"/>
      <c r="D172" s="60"/>
      <c r="E172" s="456"/>
      <c r="F172" s="456"/>
      <c r="G172" s="60"/>
      <c r="H172" s="456"/>
      <c r="I172" s="456"/>
      <c r="J172" s="456"/>
      <c r="K172" s="60"/>
      <c r="L172" s="456"/>
      <c r="M172" s="456"/>
      <c r="N172" s="60"/>
      <c r="O172" s="60"/>
      <c r="P172" s="60"/>
      <c r="Q172" s="60"/>
      <c r="R172" s="456"/>
      <c r="S172" s="456"/>
      <c r="T172" s="60"/>
      <c r="U172" s="60"/>
      <c r="V172" s="60"/>
      <c r="W172" s="60"/>
      <c r="X172" s="456"/>
      <c r="Y172" s="456"/>
      <c r="Z172" s="60"/>
      <c r="AA172" s="60"/>
      <c r="AB172" s="60"/>
      <c r="AC172" s="60"/>
      <c r="AD172" s="456"/>
      <c r="AE172" s="456"/>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row>
    <row r="173" spans="1:68" s="4" customFormat="1" x14ac:dyDescent="0.25">
      <c r="A173" s="94"/>
    </row>
    <row r="174" spans="1:68" s="14" customFormat="1" x14ac:dyDescent="0.25">
      <c r="A174" s="4"/>
      <c r="C174" s="60"/>
      <c r="D174" s="60"/>
      <c r="E174" s="456"/>
      <c r="F174" s="456"/>
      <c r="G174" s="60"/>
      <c r="H174" s="456"/>
      <c r="I174" s="456"/>
      <c r="J174" s="456"/>
      <c r="K174" s="60"/>
      <c r="L174" s="456"/>
      <c r="M174" s="456"/>
      <c r="N174" s="60"/>
      <c r="O174" s="60"/>
      <c r="P174" s="60"/>
      <c r="Q174" s="60"/>
      <c r="R174" s="456"/>
      <c r="S174" s="456"/>
      <c r="T174" s="60"/>
      <c r="U174" s="60"/>
      <c r="V174" s="60"/>
      <c r="W174" s="60"/>
      <c r="X174" s="456"/>
      <c r="Y174" s="456"/>
      <c r="Z174" s="60"/>
      <c r="AA174" s="60"/>
      <c r="AB174" s="60"/>
      <c r="AC174" s="60"/>
      <c r="AD174" s="456"/>
      <c r="AE174" s="456"/>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row>
    <row r="175" spans="1:68" s="4" customFormat="1" x14ac:dyDescent="0.25">
      <c r="A175" s="94"/>
    </row>
    <row r="176" spans="1:68" s="14" customFormat="1" x14ac:dyDescent="0.25">
      <c r="A176" s="4"/>
      <c r="C176" s="60"/>
      <c r="D176" s="60"/>
      <c r="E176" s="456"/>
      <c r="F176" s="456"/>
      <c r="G176" s="60"/>
      <c r="H176" s="456"/>
      <c r="I176" s="456"/>
      <c r="J176" s="456"/>
      <c r="K176" s="60"/>
      <c r="L176" s="456"/>
      <c r="M176" s="456"/>
      <c r="N176" s="60"/>
      <c r="O176" s="60"/>
      <c r="P176" s="60"/>
      <c r="Q176" s="60"/>
      <c r="R176" s="456"/>
      <c r="S176" s="456"/>
      <c r="T176" s="60"/>
      <c r="U176" s="60"/>
      <c r="V176" s="60"/>
      <c r="W176" s="60"/>
      <c r="X176" s="456"/>
      <c r="Y176" s="456"/>
      <c r="Z176" s="60"/>
      <c r="AA176" s="60"/>
      <c r="AB176" s="60"/>
      <c r="AC176" s="60"/>
      <c r="AD176" s="456"/>
      <c r="AE176" s="456"/>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row>
    <row r="177" spans="1:68" s="4" customFormat="1" x14ac:dyDescent="0.25">
      <c r="A177" s="94"/>
    </row>
    <row r="178" spans="1:68" s="14" customFormat="1" x14ac:dyDescent="0.25">
      <c r="A178" s="4"/>
      <c r="C178" s="60"/>
      <c r="D178" s="60"/>
      <c r="E178" s="456"/>
      <c r="F178" s="456"/>
      <c r="G178" s="60"/>
      <c r="H178" s="456"/>
      <c r="I178" s="456"/>
      <c r="J178" s="456"/>
      <c r="K178" s="60"/>
      <c r="L178" s="456"/>
      <c r="M178" s="456"/>
      <c r="N178" s="60"/>
      <c r="O178" s="60"/>
      <c r="P178" s="60"/>
      <c r="Q178" s="60"/>
      <c r="R178" s="456"/>
      <c r="S178" s="456"/>
      <c r="T178" s="60"/>
      <c r="U178" s="60"/>
      <c r="V178" s="60"/>
      <c r="W178" s="60"/>
      <c r="X178" s="456"/>
      <c r="Y178" s="456"/>
      <c r="Z178" s="60"/>
      <c r="AA178" s="60"/>
      <c r="AB178" s="60"/>
      <c r="AC178" s="60"/>
      <c r="AD178" s="456"/>
      <c r="AE178" s="456"/>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row>
    <row r="179" spans="1:68" s="4" customFormat="1" x14ac:dyDescent="0.25">
      <c r="A179" s="94"/>
    </row>
    <row r="180" spans="1:68" s="14" customFormat="1" x14ac:dyDescent="0.25">
      <c r="A180" s="4"/>
      <c r="C180" s="60"/>
      <c r="D180" s="60"/>
      <c r="E180" s="456"/>
      <c r="F180" s="456"/>
      <c r="G180" s="60"/>
      <c r="H180" s="456"/>
      <c r="I180" s="456"/>
      <c r="J180" s="456"/>
      <c r="K180" s="60"/>
      <c r="L180" s="456"/>
      <c r="M180" s="456"/>
      <c r="N180" s="60"/>
      <c r="O180" s="60"/>
      <c r="P180" s="60"/>
      <c r="Q180" s="60"/>
      <c r="R180" s="456"/>
      <c r="S180" s="456"/>
      <c r="T180" s="60"/>
      <c r="U180" s="60"/>
      <c r="V180" s="60"/>
      <c r="W180" s="60"/>
      <c r="X180" s="456"/>
      <c r="Y180" s="456"/>
      <c r="Z180" s="60"/>
      <c r="AA180" s="60"/>
      <c r="AB180" s="60"/>
      <c r="AC180" s="60"/>
      <c r="AD180" s="456"/>
      <c r="AE180" s="456"/>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row>
    <row r="181" spans="1:68" s="4" customFormat="1" x14ac:dyDescent="0.25">
      <c r="A181" s="94"/>
    </row>
    <row r="182" spans="1:68" s="14" customFormat="1" x14ac:dyDescent="0.25">
      <c r="A182" s="4"/>
      <c r="C182" s="60"/>
      <c r="D182" s="60"/>
      <c r="E182" s="456"/>
      <c r="F182" s="456"/>
      <c r="G182" s="60"/>
      <c r="H182" s="456"/>
      <c r="I182" s="456"/>
      <c r="J182" s="456"/>
      <c r="K182" s="60"/>
      <c r="L182" s="456"/>
      <c r="M182" s="456"/>
      <c r="N182" s="60"/>
      <c r="O182" s="60"/>
      <c r="P182" s="60"/>
      <c r="Q182" s="60"/>
      <c r="R182" s="456"/>
      <c r="S182" s="456"/>
      <c r="T182" s="60"/>
      <c r="U182" s="60"/>
      <c r="V182" s="60"/>
      <c r="W182" s="60"/>
      <c r="X182" s="456"/>
      <c r="Y182" s="456"/>
      <c r="Z182" s="60"/>
      <c r="AA182" s="60"/>
      <c r="AB182" s="60"/>
      <c r="AC182" s="60"/>
      <c r="AD182" s="456"/>
      <c r="AE182" s="456"/>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row>
    <row r="183" spans="1:68" s="4" customFormat="1" x14ac:dyDescent="0.25">
      <c r="A183" s="94"/>
    </row>
    <row r="184" spans="1:68" s="14" customFormat="1" x14ac:dyDescent="0.25">
      <c r="A184" s="4"/>
      <c r="C184" s="60"/>
      <c r="D184" s="60"/>
      <c r="E184" s="456"/>
      <c r="F184" s="456"/>
      <c r="G184" s="60"/>
      <c r="H184" s="456"/>
      <c r="I184" s="456"/>
      <c r="J184" s="456"/>
      <c r="K184" s="60"/>
      <c r="L184" s="456"/>
      <c r="M184" s="456"/>
      <c r="N184" s="60"/>
      <c r="O184" s="60"/>
      <c r="P184" s="60"/>
      <c r="Q184" s="60"/>
      <c r="R184" s="456"/>
      <c r="S184" s="456"/>
      <c r="T184" s="60"/>
      <c r="U184" s="60"/>
      <c r="V184" s="60"/>
      <c r="W184" s="60"/>
      <c r="X184" s="456"/>
      <c r="Y184" s="456"/>
      <c r="Z184" s="60"/>
      <c r="AA184" s="60"/>
      <c r="AB184" s="60"/>
      <c r="AC184" s="60"/>
      <c r="AD184" s="456"/>
      <c r="AE184" s="456"/>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row>
    <row r="185" spans="1:68" s="4" customFormat="1" x14ac:dyDescent="0.25">
      <c r="A185" s="94"/>
    </row>
    <row r="186" spans="1:68" s="14" customFormat="1" x14ac:dyDescent="0.25">
      <c r="A186" s="4"/>
      <c r="C186" s="60"/>
      <c r="D186" s="60"/>
      <c r="E186" s="456"/>
      <c r="F186" s="456"/>
      <c r="G186" s="60"/>
      <c r="H186" s="456"/>
      <c r="I186" s="456"/>
      <c r="J186" s="456"/>
      <c r="K186" s="60"/>
      <c r="L186" s="456"/>
      <c r="M186" s="456"/>
      <c r="N186" s="60"/>
      <c r="O186" s="60"/>
      <c r="P186" s="60"/>
      <c r="Q186" s="60"/>
      <c r="R186" s="456"/>
      <c r="S186" s="456"/>
      <c r="T186" s="60"/>
      <c r="U186" s="60"/>
      <c r="V186" s="60"/>
      <c r="W186" s="60"/>
      <c r="X186" s="456"/>
      <c r="Y186" s="456"/>
      <c r="Z186" s="60"/>
      <c r="AA186" s="60"/>
      <c r="AB186" s="60"/>
      <c r="AC186" s="60"/>
      <c r="AD186" s="456"/>
      <c r="AE186" s="456"/>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row>
    <row r="187" spans="1:68" s="4" customFormat="1" x14ac:dyDescent="0.25">
      <c r="A187" s="94"/>
    </row>
    <row r="188" spans="1:68" s="14" customFormat="1" x14ac:dyDescent="0.25">
      <c r="A188" s="4"/>
      <c r="C188" s="60"/>
      <c r="D188" s="60"/>
      <c r="E188" s="456"/>
      <c r="F188" s="456"/>
      <c r="G188" s="60"/>
      <c r="H188" s="456"/>
      <c r="I188" s="456"/>
      <c r="J188" s="456"/>
      <c r="K188" s="60"/>
      <c r="L188" s="456"/>
      <c r="M188" s="456"/>
      <c r="N188" s="60"/>
      <c r="O188" s="60"/>
      <c r="P188" s="60"/>
      <c r="Q188" s="60"/>
      <c r="R188" s="456"/>
      <c r="S188" s="456"/>
      <c r="T188" s="60"/>
      <c r="U188" s="60"/>
      <c r="V188" s="60"/>
      <c r="W188" s="60"/>
      <c r="X188" s="456"/>
      <c r="Y188" s="456"/>
      <c r="Z188" s="60"/>
      <c r="AA188" s="60"/>
      <c r="AB188" s="60"/>
      <c r="AC188" s="60"/>
      <c r="AD188" s="456"/>
      <c r="AE188" s="456"/>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row>
    <row r="189" spans="1:68" s="4" customFormat="1" x14ac:dyDescent="0.25">
      <c r="A189" s="94"/>
    </row>
    <row r="190" spans="1:68" s="14" customFormat="1" x14ac:dyDescent="0.25">
      <c r="A190" s="4"/>
      <c r="C190" s="60"/>
      <c r="D190" s="60"/>
      <c r="E190" s="456"/>
      <c r="F190" s="456"/>
      <c r="G190" s="60"/>
      <c r="H190" s="456"/>
      <c r="I190" s="456"/>
      <c r="J190" s="456"/>
      <c r="K190" s="60"/>
      <c r="L190" s="456"/>
      <c r="M190" s="456"/>
      <c r="N190" s="60"/>
      <c r="O190" s="60"/>
      <c r="P190" s="60"/>
      <c r="Q190" s="60"/>
      <c r="R190" s="456"/>
      <c r="S190" s="456"/>
      <c r="T190" s="60"/>
      <c r="U190" s="60"/>
      <c r="V190" s="60"/>
      <c r="W190" s="60"/>
      <c r="X190" s="456"/>
      <c r="Y190" s="456"/>
      <c r="Z190" s="60"/>
      <c r="AA190" s="60"/>
      <c r="AB190" s="60"/>
      <c r="AC190" s="60"/>
      <c r="AD190" s="456"/>
      <c r="AE190" s="456"/>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row>
    <row r="191" spans="1:68" s="4" customFormat="1" x14ac:dyDescent="0.25">
      <c r="A191" s="94"/>
    </row>
    <row r="192" spans="1:68" s="14" customFormat="1" x14ac:dyDescent="0.25">
      <c r="A192" s="4"/>
      <c r="C192" s="60"/>
      <c r="D192" s="60"/>
      <c r="E192" s="456"/>
      <c r="F192" s="456"/>
      <c r="G192" s="60"/>
      <c r="H192" s="456"/>
      <c r="I192" s="456"/>
      <c r="J192" s="456"/>
      <c r="K192" s="60"/>
      <c r="L192" s="456"/>
      <c r="M192" s="456"/>
      <c r="N192" s="60"/>
      <c r="O192" s="60"/>
      <c r="P192" s="60"/>
      <c r="Q192" s="60"/>
      <c r="R192" s="456"/>
      <c r="S192" s="456"/>
      <c r="T192" s="60"/>
      <c r="U192" s="60"/>
      <c r="V192" s="60"/>
      <c r="W192" s="60"/>
      <c r="X192" s="456"/>
      <c r="Y192" s="456"/>
      <c r="Z192" s="60"/>
      <c r="AA192" s="60"/>
      <c r="AB192" s="60"/>
      <c r="AC192" s="60"/>
      <c r="AD192" s="456"/>
      <c r="AE192" s="456"/>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row>
    <row r="193" spans="1:68" s="4" customFormat="1" x14ac:dyDescent="0.25">
      <c r="A193" s="94"/>
    </row>
    <row r="194" spans="1:68" s="14" customFormat="1" x14ac:dyDescent="0.25">
      <c r="A194" s="4"/>
      <c r="C194" s="60"/>
      <c r="D194" s="60"/>
      <c r="E194" s="456"/>
      <c r="F194" s="456"/>
      <c r="G194" s="60"/>
      <c r="H194" s="456"/>
      <c r="I194" s="456"/>
      <c r="J194" s="456"/>
      <c r="K194" s="60"/>
      <c r="L194" s="456"/>
      <c r="M194" s="456"/>
      <c r="N194" s="60"/>
      <c r="O194" s="60"/>
      <c r="P194" s="60"/>
      <c r="Q194" s="60"/>
      <c r="R194" s="456"/>
      <c r="S194" s="456"/>
      <c r="T194" s="60"/>
      <c r="U194" s="60"/>
      <c r="V194" s="60"/>
      <c r="W194" s="60"/>
      <c r="X194" s="456"/>
      <c r="Y194" s="456"/>
      <c r="Z194" s="60"/>
      <c r="AA194" s="60"/>
      <c r="AB194" s="60"/>
      <c r="AC194" s="60"/>
      <c r="AD194" s="456"/>
      <c r="AE194" s="456"/>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row>
    <row r="195" spans="1:68" s="4" customFormat="1" x14ac:dyDescent="0.25">
      <c r="A195" s="94"/>
    </row>
    <row r="196" spans="1:68" s="14" customFormat="1" x14ac:dyDescent="0.25">
      <c r="A196" s="4"/>
      <c r="C196" s="60"/>
      <c r="D196" s="60"/>
      <c r="E196" s="456"/>
      <c r="F196" s="456"/>
      <c r="G196" s="60"/>
      <c r="H196" s="456"/>
      <c r="I196" s="456"/>
      <c r="J196" s="456"/>
      <c r="K196" s="60"/>
      <c r="L196" s="456"/>
      <c r="M196" s="456"/>
      <c r="N196" s="60"/>
      <c r="O196" s="60"/>
      <c r="P196" s="60"/>
      <c r="Q196" s="60"/>
      <c r="R196" s="456"/>
      <c r="S196" s="456"/>
      <c r="T196" s="60"/>
      <c r="U196" s="60"/>
      <c r="V196" s="60"/>
      <c r="W196" s="60"/>
      <c r="X196" s="456"/>
      <c r="Y196" s="456"/>
      <c r="Z196" s="60"/>
      <c r="AA196" s="60"/>
      <c r="AB196" s="60"/>
      <c r="AC196" s="60"/>
      <c r="AD196" s="456"/>
      <c r="AE196" s="456"/>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row>
    <row r="197" spans="1:68" s="4" customFormat="1" x14ac:dyDescent="0.25">
      <c r="A197" s="94"/>
    </row>
    <row r="198" spans="1:68" s="14" customFormat="1" x14ac:dyDescent="0.25">
      <c r="A198" s="4"/>
      <c r="C198" s="60"/>
      <c r="D198" s="60"/>
      <c r="E198" s="456"/>
      <c r="F198" s="456"/>
      <c r="G198" s="60"/>
      <c r="H198" s="456"/>
      <c r="I198" s="456"/>
      <c r="J198" s="456"/>
      <c r="K198" s="60"/>
      <c r="L198" s="456"/>
      <c r="M198" s="456"/>
      <c r="N198" s="60"/>
      <c r="O198" s="60"/>
      <c r="P198" s="60"/>
      <c r="Q198" s="60"/>
      <c r="R198" s="456"/>
      <c r="S198" s="456"/>
      <c r="T198" s="60"/>
      <c r="U198" s="60"/>
      <c r="V198" s="60"/>
      <c r="W198" s="60"/>
      <c r="X198" s="456"/>
      <c r="Y198" s="456"/>
      <c r="Z198" s="60"/>
      <c r="AA198" s="60"/>
      <c r="AB198" s="60"/>
      <c r="AC198" s="60"/>
      <c r="AD198" s="456"/>
      <c r="AE198" s="456"/>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row>
    <row r="199" spans="1:68" s="4" customFormat="1" x14ac:dyDescent="0.25">
      <c r="A199" s="94"/>
    </row>
    <row r="200" spans="1:68" s="14" customFormat="1" x14ac:dyDescent="0.25">
      <c r="A200" s="4"/>
      <c r="C200" s="60"/>
      <c r="D200" s="60"/>
      <c r="E200" s="456"/>
      <c r="F200" s="456"/>
      <c r="G200" s="60"/>
      <c r="H200" s="456"/>
      <c r="I200" s="456"/>
      <c r="J200" s="456"/>
      <c r="K200" s="60"/>
      <c r="L200" s="456"/>
      <c r="M200" s="456"/>
      <c r="N200" s="60"/>
      <c r="O200" s="60"/>
      <c r="P200" s="60"/>
      <c r="Q200" s="60"/>
      <c r="R200" s="456"/>
      <c r="S200" s="456"/>
      <c r="T200" s="60"/>
      <c r="U200" s="60"/>
      <c r="V200" s="60"/>
      <c r="W200" s="60"/>
      <c r="X200" s="456"/>
      <c r="Y200" s="456"/>
      <c r="Z200" s="60"/>
      <c r="AA200" s="60"/>
      <c r="AB200" s="60"/>
      <c r="AC200" s="60"/>
      <c r="AD200" s="456"/>
      <c r="AE200" s="456"/>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row>
    <row r="201" spans="1:68" s="4" customFormat="1" x14ac:dyDescent="0.25">
      <c r="A201" s="94"/>
    </row>
    <row r="202" spans="1:68" s="14" customFormat="1" x14ac:dyDescent="0.25">
      <c r="A202" s="4"/>
      <c r="C202" s="60"/>
      <c r="D202" s="60"/>
      <c r="E202" s="456"/>
      <c r="F202" s="456"/>
      <c r="G202" s="60"/>
      <c r="H202" s="456"/>
      <c r="I202" s="456"/>
      <c r="J202" s="456"/>
      <c r="K202" s="60"/>
      <c r="L202" s="456"/>
      <c r="M202" s="456"/>
      <c r="N202" s="60"/>
      <c r="O202" s="60"/>
      <c r="P202" s="60"/>
      <c r="Q202" s="60"/>
      <c r="R202" s="456"/>
      <c r="S202" s="456"/>
      <c r="T202" s="60"/>
      <c r="U202" s="60"/>
      <c r="V202" s="60"/>
      <c r="W202" s="60"/>
      <c r="X202" s="456"/>
      <c r="Y202" s="456"/>
      <c r="Z202" s="60"/>
      <c r="AA202" s="60"/>
      <c r="AB202" s="60"/>
      <c r="AC202" s="60"/>
      <c r="AD202" s="456"/>
      <c r="AE202" s="456"/>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row>
    <row r="203" spans="1:68" s="4" customFormat="1" x14ac:dyDescent="0.25">
      <c r="A203" s="94"/>
    </row>
    <row r="204" spans="1:68" s="14" customFormat="1" x14ac:dyDescent="0.25">
      <c r="A204" s="4"/>
      <c r="C204" s="60"/>
      <c r="D204" s="60"/>
      <c r="E204" s="456"/>
      <c r="F204" s="456"/>
      <c r="G204" s="60"/>
      <c r="H204" s="456"/>
      <c r="I204" s="456"/>
      <c r="J204" s="456"/>
      <c r="K204" s="60"/>
      <c r="L204" s="456"/>
      <c r="M204" s="456"/>
      <c r="N204" s="60"/>
      <c r="O204" s="60"/>
      <c r="P204" s="60"/>
      <c r="Q204" s="60"/>
      <c r="R204" s="456"/>
      <c r="S204" s="456"/>
      <c r="T204" s="60"/>
      <c r="U204" s="60"/>
      <c r="V204" s="60"/>
      <c r="W204" s="60"/>
      <c r="X204" s="456"/>
      <c r="Y204" s="456"/>
      <c r="Z204" s="60"/>
      <c r="AA204" s="60"/>
      <c r="AB204" s="60"/>
      <c r="AC204" s="60"/>
      <c r="AD204" s="456"/>
      <c r="AE204" s="456"/>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row>
    <row r="205" spans="1:68" s="4" customFormat="1" x14ac:dyDescent="0.25">
      <c r="A205" s="94"/>
    </row>
    <row r="206" spans="1:68" s="14" customFormat="1" x14ac:dyDescent="0.25">
      <c r="A206" s="4"/>
      <c r="C206" s="60"/>
      <c r="D206" s="60"/>
      <c r="E206" s="456"/>
      <c r="F206" s="456"/>
      <c r="G206" s="60"/>
      <c r="H206" s="456"/>
      <c r="I206" s="456"/>
      <c r="J206" s="456"/>
      <c r="K206" s="60"/>
      <c r="L206" s="456"/>
      <c r="M206" s="456"/>
      <c r="N206" s="60"/>
      <c r="O206" s="60"/>
      <c r="P206" s="60"/>
      <c r="Q206" s="60"/>
      <c r="R206" s="456"/>
      <c r="S206" s="456"/>
      <c r="T206" s="60"/>
      <c r="U206" s="60"/>
      <c r="V206" s="60"/>
      <c r="W206" s="60"/>
      <c r="X206" s="456"/>
      <c r="Y206" s="456"/>
      <c r="Z206" s="60"/>
      <c r="AA206" s="60"/>
      <c r="AB206" s="60"/>
      <c r="AC206" s="60"/>
      <c r="AD206" s="456"/>
      <c r="AE206" s="456"/>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row>
    <row r="207" spans="1:68" s="4" customFormat="1" x14ac:dyDescent="0.25">
      <c r="A207" s="94"/>
    </row>
    <row r="208" spans="1:68" s="14" customFormat="1" x14ac:dyDescent="0.25">
      <c r="A208" s="4"/>
      <c r="C208" s="60"/>
      <c r="D208" s="60"/>
      <c r="E208" s="456"/>
      <c r="F208" s="456"/>
      <c r="G208" s="60"/>
      <c r="H208" s="456"/>
      <c r="I208" s="456"/>
      <c r="J208" s="456"/>
      <c r="K208" s="60"/>
      <c r="L208" s="456"/>
      <c r="M208" s="456"/>
      <c r="N208" s="60"/>
      <c r="O208" s="60"/>
      <c r="P208" s="60"/>
      <c r="Q208" s="60"/>
      <c r="R208" s="456"/>
      <c r="S208" s="456"/>
      <c r="T208" s="60"/>
      <c r="U208" s="60"/>
      <c r="V208" s="60"/>
      <c r="W208" s="60"/>
      <c r="X208" s="456"/>
      <c r="Y208" s="456"/>
      <c r="Z208" s="60"/>
      <c r="AA208" s="60"/>
      <c r="AB208" s="60"/>
      <c r="AC208" s="60"/>
      <c r="AD208" s="456"/>
      <c r="AE208" s="456"/>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row>
    <row r="209" spans="1:68" s="4" customFormat="1" x14ac:dyDescent="0.25">
      <c r="A209" s="94"/>
    </row>
    <row r="210" spans="1:68" s="14" customFormat="1" x14ac:dyDescent="0.25">
      <c r="A210" s="4"/>
      <c r="C210" s="60"/>
      <c r="D210" s="60"/>
      <c r="E210" s="456"/>
      <c r="F210" s="456"/>
      <c r="G210" s="60"/>
      <c r="H210" s="456"/>
      <c r="I210" s="456"/>
      <c r="J210" s="456"/>
      <c r="K210" s="60"/>
      <c r="L210" s="456"/>
      <c r="M210" s="456"/>
      <c r="N210" s="60"/>
      <c r="O210" s="60"/>
      <c r="P210" s="60"/>
      <c r="Q210" s="60"/>
      <c r="R210" s="456"/>
      <c r="S210" s="456"/>
      <c r="T210" s="60"/>
      <c r="U210" s="60"/>
      <c r="V210" s="60"/>
      <c r="W210" s="60"/>
      <c r="X210" s="456"/>
      <c r="Y210" s="456"/>
      <c r="Z210" s="60"/>
      <c r="AA210" s="60"/>
      <c r="AB210" s="60"/>
      <c r="AC210" s="60"/>
      <c r="AD210" s="456"/>
      <c r="AE210" s="456"/>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row>
    <row r="211" spans="1:68" s="4" customFormat="1" x14ac:dyDescent="0.25">
      <c r="A211" s="94"/>
    </row>
    <row r="212" spans="1:68" s="14" customFormat="1" x14ac:dyDescent="0.25">
      <c r="A212" s="4"/>
      <c r="C212" s="60"/>
      <c r="D212" s="60"/>
      <c r="E212" s="456"/>
      <c r="F212" s="456"/>
      <c r="G212" s="60"/>
      <c r="H212" s="456"/>
      <c r="I212" s="456"/>
      <c r="J212" s="456"/>
      <c r="K212" s="60"/>
      <c r="L212" s="456"/>
      <c r="M212" s="456"/>
      <c r="N212" s="60"/>
      <c r="O212" s="60"/>
      <c r="P212" s="60"/>
      <c r="Q212" s="60"/>
      <c r="R212" s="456"/>
      <c r="S212" s="456"/>
      <c r="T212" s="60"/>
      <c r="U212" s="60"/>
      <c r="V212" s="60"/>
      <c r="W212" s="60"/>
      <c r="X212" s="456"/>
      <c r="Y212" s="456"/>
      <c r="Z212" s="60"/>
      <c r="AA212" s="60"/>
      <c r="AB212" s="60"/>
      <c r="AC212" s="60"/>
      <c r="AD212" s="456"/>
      <c r="AE212" s="456"/>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row>
    <row r="213" spans="1:68" s="4" customFormat="1" x14ac:dyDescent="0.25">
      <c r="A213" s="94"/>
    </row>
    <row r="214" spans="1:68" s="14" customFormat="1" x14ac:dyDescent="0.25">
      <c r="A214" s="4"/>
      <c r="C214" s="60"/>
      <c r="D214" s="60"/>
      <c r="E214" s="456"/>
      <c r="F214" s="456"/>
      <c r="G214" s="60"/>
      <c r="H214" s="456"/>
      <c r="I214" s="456"/>
      <c r="J214" s="456"/>
      <c r="K214" s="60"/>
      <c r="L214" s="456"/>
      <c r="M214" s="456"/>
      <c r="N214" s="60"/>
      <c r="O214" s="60"/>
      <c r="P214" s="60"/>
      <c r="Q214" s="60"/>
      <c r="R214" s="456"/>
      <c r="S214" s="456"/>
      <c r="T214" s="60"/>
      <c r="U214" s="60"/>
      <c r="V214" s="60"/>
      <c r="W214" s="60"/>
      <c r="X214" s="456"/>
      <c r="Y214" s="456"/>
      <c r="Z214" s="60"/>
      <c r="AA214" s="60"/>
      <c r="AB214" s="60"/>
      <c r="AC214" s="60"/>
      <c r="AD214" s="456"/>
      <c r="AE214" s="456"/>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row>
    <row r="215" spans="1:68" s="4" customFormat="1" x14ac:dyDescent="0.25">
      <c r="A215" s="94"/>
    </row>
    <row r="216" spans="1:68" s="14" customFormat="1" x14ac:dyDescent="0.25">
      <c r="A216" s="4"/>
      <c r="C216" s="60"/>
      <c r="D216" s="60"/>
      <c r="E216" s="456"/>
      <c r="F216" s="456"/>
      <c r="G216" s="60"/>
      <c r="H216" s="456"/>
      <c r="I216" s="456"/>
      <c r="J216" s="456"/>
      <c r="K216" s="60"/>
      <c r="L216" s="456"/>
      <c r="M216" s="456"/>
      <c r="N216" s="60"/>
      <c r="O216" s="60"/>
      <c r="P216" s="60"/>
      <c r="Q216" s="60"/>
      <c r="R216" s="456"/>
      <c r="S216" s="456"/>
      <c r="T216" s="60"/>
      <c r="U216" s="60"/>
      <c r="V216" s="60"/>
      <c r="W216" s="60"/>
      <c r="X216" s="456"/>
      <c r="Y216" s="456"/>
      <c r="Z216" s="60"/>
      <c r="AA216" s="60"/>
      <c r="AB216" s="60"/>
      <c r="AC216" s="60"/>
      <c r="AD216" s="456"/>
      <c r="AE216" s="456"/>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row>
    <row r="217" spans="1:68" s="4" customFormat="1" x14ac:dyDescent="0.25">
      <c r="A217" s="94"/>
    </row>
    <row r="218" spans="1:68" s="14" customFormat="1" x14ac:dyDescent="0.25">
      <c r="A218" s="4"/>
      <c r="C218" s="60"/>
      <c r="D218" s="60"/>
      <c r="E218" s="456"/>
      <c r="F218" s="456"/>
      <c r="G218" s="60"/>
      <c r="H218" s="456"/>
      <c r="I218" s="456"/>
      <c r="J218" s="456"/>
      <c r="K218" s="60"/>
      <c r="L218" s="456"/>
      <c r="M218" s="456"/>
      <c r="N218" s="60"/>
      <c r="O218" s="60"/>
      <c r="P218" s="60"/>
      <c r="Q218" s="60"/>
      <c r="R218" s="456"/>
      <c r="S218" s="456"/>
      <c r="T218" s="60"/>
      <c r="U218" s="60"/>
      <c r="V218" s="60"/>
      <c r="W218" s="60"/>
      <c r="X218" s="456"/>
      <c r="Y218" s="456"/>
      <c r="Z218" s="60"/>
      <c r="AA218" s="60"/>
      <c r="AB218" s="60"/>
      <c r="AC218" s="60"/>
      <c r="AD218" s="456"/>
      <c r="AE218" s="456"/>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row>
    <row r="219" spans="1:68" s="4" customFormat="1" x14ac:dyDescent="0.25">
      <c r="A219" s="94"/>
    </row>
    <row r="220" spans="1:68" s="14" customFormat="1" x14ac:dyDescent="0.25">
      <c r="A220" s="4"/>
      <c r="C220" s="60"/>
      <c r="D220" s="60"/>
      <c r="E220" s="456"/>
      <c r="F220" s="456"/>
      <c r="G220" s="60"/>
      <c r="H220" s="456"/>
      <c r="I220" s="456"/>
      <c r="J220" s="456"/>
      <c r="K220" s="60"/>
      <c r="L220" s="456"/>
      <c r="M220" s="456"/>
      <c r="N220" s="60"/>
      <c r="O220" s="60"/>
      <c r="P220" s="60"/>
      <c r="Q220" s="60"/>
      <c r="R220" s="456"/>
      <c r="S220" s="456"/>
      <c r="T220" s="60"/>
      <c r="U220" s="60"/>
      <c r="V220" s="60"/>
      <c r="W220" s="60"/>
      <c r="X220" s="456"/>
      <c r="Y220" s="456"/>
      <c r="Z220" s="60"/>
      <c r="AA220" s="60"/>
      <c r="AB220" s="60"/>
      <c r="AC220" s="60"/>
      <c r="AD220" s="456"/>
      <c r="AE220" s="456"/>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row>
    <row r="221" spans="1:68" s="4" customFormat="1" x14ac:dyDescent="0.25">
      <c r="A221" s="94"/>
    </row>
    <row r="222" spans="1:68" s="14" customFormat="1" x14ac:dyDescent="0.25">
      <c r="A222" s="4"/>
      <c r="C222" s="60"/>
      <c r="D222" s="60"/>
      <c r="E222" s="456"/>
      <c r="F222" s="456"/>
      <c r="G222" s="60"/>
      <c r="H222" s="456"/>
      <c r="I222" s="456"/>
      <c r="J222" s="456"/>
      <c r="K222" s="60"/>
      <c r="L222" s="456"/>
      <c r="M222" s="456"/>
      <c r="N222" s="60"/>
      <c r="O222" s="60"/>
      <c r="P222" s="60"/>
      <c r="Q222" s="60"/>
      <c r="R222" s="456"/>
      <c r="S222" s="456"/>
      <c r="T222" s="60"/>
      <c r="U222" s="60"/>
      <c r="V222" s="60"/>
      <c r="W222" s="60"/>
      <c r="X222" s="456"/>
      <c r="Y222" s="456"/>
      <c r="Z222" s="60"/>
      <c r="AA222" s="60"/>
      <c r="AB222" s="60"/>
      <c r="AC222" s="60"/>
      <c r="AD222" s="456"/>
      <c r="AE222" s="456"/>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row>
    <row r="223" spans="1:68" s="4" customFormat="1" x14ac:dyDescent="0.25">
      <c r="A223" s="94"/>
    </row>
    <row r="224" spans="1:68" s="14" customFormat="1" x14ac:dyDescent="0.25">
      <c r="A224" s="4"/>
      <c r="C224" s="60"/>
      <c r="D224" s="60"/>
      <c r="E224" s="456"/>
      <c r="F224" s="456"/>
      <c r="G224" s="60"/>
      <c r="H224" s="456"/>
      <c r="I224" s="456"/>
      <c r="J224" s="456"/>
      <c r="K224" s="60"/>
      <c r="L224" s="456"/>
      <c r="M224" s="456"/>
      <c r="N224" s="60"/>
      <c r="O224" s="60"/>
      <c r="P224" s="60"/>
      <c r="Q224" s="60"/>
      <c r="R224" s="456"/>
      <c r="S224" s="456"/>
      <c r="T224" s="60"/>
      <c r="U224" s="60"/>
      <c r="V224" s="60"/>
      <c r="W224" s="60"/>
      <c r="X224" s="456"/>
      <c r="Y224" s="456"/>
      <c r="Z224" s="60"/>
      <c r="AA224" s="60"/>
      <c r="AB224" s="60"/>
      <c r="AC224" s="60"/>
      <c r="AD224" s="456"/>
      <c r="AE224" s="456"/>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row>
    <row r="225" spans="1:68" s="4" customFormat="1" x14ac:dyDescent="0.25">
      <c r="A225" s="94"/>
    </row>
    <row r="226" spans="1:68" s="14" customFormat="1" x14ac:dyDescent="0.25">
      <c r="A226" s="4"/>
      <c r="C226" s="60"/>
      <c r="D226" s="60"/>
      <c r="E226" s="456"/>
      <c r="F226" s="456"/>
      <c r="G226" s="60"/>
      <c r="H226" s="456"/>
      <c r="I226" s="456"/>
      <c r="J226" s="456"/>
      <c r="K226" s="60"/>
      <c r="L226" s="456"/>
      <c r="M226" s="456"/>
      <c r="N226" s="60"/>
      <c r="O226" s="60"/>
      <c r="P226" s="60"/>
      <c r="Q226" s="60"/>
      <c r="R226" s="456"/>
      <c r="S226" s="456"/>
      <c r="T226" s="60"/>
      <c r="U226" s="60"/>
      <c r="V226" s="60"/>
      <c r="W226" s="60"/>
      <c r="X226" s="456"/>
      <c r="Y226" s="456"/>
      <c r="Z226" s="60"/>
      <c r="AA226" s="60"/>
      <c r="AB226" s="60"/>
      <c r="AC226" s="60"/>
      <c r="AD226" s="456"/>
      <c r="AE226" s="456"/>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row>
    <row r="227" spans="1:68" s="4" customFormat="1" x14ac:dyDescent="0.25">
      <c r="A227" s="94"/>
    </row>
    <row r="228" spans="1:68" s="14" customFormat="1" x14ac:dyDescent="0.25">
      <c r="A228" s="4"/>
      <c r="C228" s="60"/>
      <c r="D228" s="60"/>
      <c r="E228" s="456"/>
      <c r="F228" s="456"/>
      <c r="G228" s="60"/>
      <c r="H228" s="456"/>
      <c r="I228" s="456"/>
      <c r="J228" s="456"/>
      <c r="K228" s="60"/>
      <c r="L228" s="456"/>
      <c r="M228" s="456"/>
      <c r="N228" s="60"/>
      <c r="O228" s="60"/>
      <c r="P228" s="60"/>
      <c r="Q228" s="60"/>
      <c r="R228" s="456"/>
      <c r="S228" s="456"/>
      <c r="T228" s="60"/>
      <c r="U228" s="60"/>
      <c r="V228" s="60"/>
      <c r="W228" s="60"/>
      <c r="X228" s="456"/>
      <c r="Y228" s="456"/>
      <c r="Z228" s="60"/>
      <c r="AA228" s="60"/>
      <c r="AB228" s="60"/>
      <c r="AC228" s="60"/>
      <c r="AD228" s="456"/>
      <c r="AE228" s="456"/>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row>
    <row r="229" spans="1:68" s="4" customFormat="1" x14ac:dyDescent="0.25">
      <c r="A229" s="94"/>
    </row>
    <row r="230" spans="1:68" s="14" customFormat="1" x14ac:dyDescent="0.25">
      <c r="A230" s="4"/>
      <c r="C230" s="60"/>
      <c r="D230" s="60"/>
      <c r="E230" s="456"/>
      <c r="F230" s="456"/>
      <c r="G230" s="60"/>
      <c r="H230" s="456"/>
      <c r="I230" s="456"/>
      <c r="J230" s="456"/>
      <c r="K230" s="60"/>
      <c r="L230" s="456"/>
      <c r="M230" s="456"/>
      <c r="N230" s="60"/>
      <c r="O230" s="60"/>
      <c r="P230" s="60"/>
      <c r="Q230" s="60"/>
      <c r="R230" s="456"/>
      <c r="S230" s="456"/>
      <c r="T230" s="60"/>
      <c r="U230" s="60"/>
      <c r="V230" s="60"/>
      <c r="W230" s="60"/>
      <c r="X230" s="456"/>
      <c r="Y230" s="456"/>
      <c r="Z230" s="60"/>
      <c r="AA230" s="60"/>
      <c r="AB230" s="60"/>
      <c r="AC230" s="60"/>
      <c r="AD230" s="456"/>
      <c r="AE230" s="456"/>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row>
    <row r="231" spans="1:68" s="4" customFormat="1" x14ac:dyDescent="0.25">
      <c r="A231" s="94"/>
    </row>
    <row r="232" spans="1:68" s="14" customFormat="1" x14ac:dyDescent="0.25">
      <c r="A232" s="4"/>
      <c r="C232" s="60"/>
      <c r="D232" s="60"/>
      <c r="E232" s="456"/>
      <c r="F232" s="456"/>
      <c r="G232" s="60"/>
      <c r="H232" s="456"/>
      <c r="I232" s="456"/>
      <c r="J232" s="456"/>
      <c r="K232" s="60"/>
      <c r="L232" s="456"/>
      <c r="M232" s="456"/>
      <c r="N232" s="60"/>
      <c r="O232" s="60"/>
      <c r="P232" s="60"/>
      <c r="Q232" s="60"/>
      <c r="R232" s="456"/>
      <c r="S232" s="456"/>
      <c r="T232" s="60"/>
      <c r="U232" s="60"/>
      <c r="V232" s="60"/>
      <c r="W232" s="60"/>
      <c r="X232" s="456"/>
      <c r="Y232" s="456"/>
      <c r="Z232" s="60"/>
      <c r="AA232" s="60"/>
      <c r="AB232" s="60"/>
      <c r="AC232" s="60"/>
      <c r="AD232" s="456"/>
      <c r="AE232" s="456"/>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row>
    <row r="233" spans="1:68" s="4" customFormat="1" x14ac:dyDescent="0.25">
      <c r="A233" s="94"/>
    </row>
    <row r="234" spans="1:68" s="14" customFormat="1" x14ac:dyDescent="0.25">
      <c r="A234" s="4"/>
      <c r="C234" s="60"/>
      <c r="D234" s="60"/>
      <c r="E234" s="456"/>
      <c r="F234" s="456"/>
      <c r="G234" s="60"/>
      <c r="H234" s="456"/>
      <c r="I234" s="456"/>
      <c r="J234" s="456"/>
      <c r="K234" s="60"/>
      <c r="L234" s="456"/>
      <c r="M234" s="456"/>
      <c r="N234" s="60"/>
      <c r="O234" s="60"/>
      <c r="P234" s="60"/>
      <c r="Q234" s="60"/>
      <c r="R234" s="456"/>
      <c r="S234" s="456"/>
      <c r="T234" s="60"/>
      <c r="U234" s="60"/>
      <c r="V234" s="60"/>
      <c r="W234" s="60"/>
      <c r="X234" s="456"/>
      <c r="Y234" s="456"/>
      <c r="Z234" s="60"/>
      <c r="AA234" s="60"/>
      <c r="AB234" s="60"/>
      <c r="AC234" s="60"/>
      <c r="AD234" s="456"/>
      <c r="AE234" s="456"/>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row>
    <row r="235" spans="1:68" s="4" customFormat="1" x14ac:dyDescent="0.25">
      <c r="A235" s="94"/>
    </row>
    <row r="236" spans="1:68" s="14" customFormat="1" x14ac:dyDescent="0.25">
      <c r="A236" s="4"/>
      <c r="C236" s="60"/>
      <c r="D236" s="60"/>
      <c r="E236" s="456"/>
      <c r="F236" s="456"/>
      <c r="G236" s="60"/>
      <c r="H236" s="456"/>
      <c r="I236" s="456"/>
      <c r="J236" s="456"/>
      <c r="K236" s="60"/>
      <c r="L236" s="456"/>
      <c r="M236" s="456"/>
      <c r="N236" s="60"/>
      <c r="O236" s="60"/>
      <c r="P236" s="60"/>
      <c r="Q236" s="60"/>
      <c r="R236" s="456"/>
      <c r="S236" s="456"/>
      <c r="T236" s="60"/>
      <c r="U236" s="60"/>
      <c r="V236" s="60"/>
      <c r="W236" s="60"/>
      <c r="X236" s="456"/>
      <c r="Y236" s="456"/>
      <c r="Z236" s="60"/>
      <c r="AA236" s="60"/>
      <c r="AB236" s="60"/>
      <c r="AC236" s="60"/>
      <c r="AD236" s="456"/>
      <c r="AE236" s="456"/>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row>
    <row r="237" spans="1:68" s="4" customFormat="1" x14ac:dyDescent="0.25">
      <c r="A237" s="94"/>
    </row>
    <row r="238" spans="1:68" s="14" customFormat="1" x14ac:dyDescent="0.25">
      <c r="A238" s="4"/>
      <c r="C238" s="60"/>
      <c r="D238" s="60"/>
      <c r="E238" s="456"/>
      <c r="F238" s="456"/>
      <c r="G238" s="60"/>
      <c r="H238" s="456"/>
      <c r="I238" s="456"/>
      <c r="J238" s="456"/>
      <c r="K238" s="60"/>
      <c r="L238" s="456"/>
      <c r="M238" s="456"/>
      <c r="N238" s="60"/>
      <c r="O238" s="60"/>
      <c r="P238" s="60"/>
      <c r="Q238" s="60"/>
      <c r="R238" s="456"/>
      <c r="S238" s="456"/>
      <c r="T238" s="60"/>
      <c r="U238" s="60"/>
      <c r="V238" s="60"/>
      <c r="W238" s="60"/>
      <c r="X238" s="456"/>
      <c r="Y238" s="456"/>
      <c r="Z238" s="60"/>
      <c r="AA238" s="60"/>
      <c r="AB238" s="60"/>
      <c r="AC238" s="60"/>
      <c r="AD238" s="456"/>
      <c r="AE238" s="456"/>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row>
    <row r="239" spans="1:68" s="4" customFormat="1" x14ac:dyDescent="0.25">
      <c r="A239" s="94"/>
    </row>
    <row r="240" spans="1:68" s="14" customFormat="1" x14ac:dyDescent="0.25">
      <c r="A240" s="4"/>
      <c r="C240" s="60"/>
      <c r="D240" s="60"/>
      <c r="E240" s="456"/>
      <c r="F240" s="456"/>
      <c r="G240" s="60"/>
      <c r="H240" s="456"/>
      <c r="I240" s="456"/>
      <c r="J240" s="456"/>
      <c r="K240" s="60"/>
      <c r="L240" s="456"/>
      <c r="M240" s="456"/>
      <c r="N240" s="60"/>
      <c r="O240" s="60"/>
      <c r="P240" s="60"/>
      <c r="Q240" s="60"/>
      <c r="R240" s="456"/>
      <c r="S240" s="456"/>
      <c r="T240" s="60"/>
      <c r="U240" s="60"/>
      <c r="V240" s="60"/>
      <c r="W240" s="60"/>
      <c r="X240" s="456"/>
      <c r="Y240" s="456"/>
      <c r="Z240" s="60"/>
      <c r="AA240" s="60"/>
      <c r="AB240" s="60"/>
      <c r="AC240" s="60"/>
      <c r="AD240" s="456"/>
      <c r="AE240" s="456"/>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row>
    <row r="241" spans="1:68" s="4" customFormat="1" x14ac:dyDescent="0.25">
      <c r="A241" s="94"/>
    </row>
    <row r="242" spans="1:68" s="14" customFormat="1" x14ac:dyDescent="0.25">
      <c r="A242" s="4"/>
      <c r="C242" s="60"/>
      <c r="D242" s="60"/>
      <c r="E242" s="456"/>
      <c r="F242" s="456"/>
      <c r="G242" s="60"/>
      <c r="H242" s="456"/>
      <c r="I242" s="456"/>
      <c r="J242" s="456"/>
      <c r="K242" s="60"/>
      <c r="L242" s="456"/>
      <c r="M242" s="456"/>
      <c r="N242" s="60"/>
      <c r="O242" s="60"/>
      <c r="P242" s="60"/>
      <c r="Q242" s="60"/>
      <c r="R242" s="456"/>
      <c r="S242" s="456"/>
      <c r="T242" s="60"/>
      <c r="U242" s="60"/>
      <c r="V242" s="60"/>
      <c r="W242" s="60"/>
      <c r="X242" s="456"/>
      <c r="Y242" s="456"/>
      <c r="Z242" s="60"/>
      <c r="AA242" s="60"/>
      <c r="AB242" s="60"/>
      <c r="AC242" s="60"/>
      <c r="AD242" s="456"/>
      <c r="AE242" s="456"/>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row>
    <row r="243" spans="1:68" s="4" customFormat="1" x14ac:dyDescent="0.25">
      <c r="A243" s="94"/>
    </row>
    <row r="244" spans="1:68" s="14" customFormat="1" x14ac:dyDescent="0.25">
      <c r="A244" s="4"/>
      <c r="C244" s="60"/>
      <c r="D244" s="60"/>
      <c r="E244" s="456"/>
      <c r="F244" s="456"/>
      <c r="G244" s="60"/>
      <c r="H244" s="456"/>
      <c r="I244" s="456"/>
      <c r="J244" s="456"/>
      <c r="K244" s="60"/>
      <c r="L244" s="456"/>
      <c r="M244" s="456"/>
      <c r="N244" s="60"/>
      <c r="O244" s="60"/>
      <c r="P244" s="60"/>
      <c r="Q244" s="60"/>
      <c r="R244" s="456"/>
      <c r="S244" s="456"/>
      <c r="T244" s="60"/>
      <c r="U244" s="60"/>
      <c r="V244" s="60"/>
      <c r="W244" s="60"/>
      <c r="X244" s="456"/>
      <c r="Y244" s="456"/>
      <c r="Z244" s="60"/>
      <c r="AA244" s="60"/>
      <c r="AB244" s="60"/>
      <c r="AC244" s="60"/>
      <c r="AD244" s="456"/>
      <c r="AE244" s="456"/>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row>
    <row r="245" spans="1:68" s="4" customFormat="1" x14ac:dyDescent="0.25">
      <c r="A245" s="94"/>
    </row>
    <row r="246" spans="1:68" s="14" customFormat="1" x14ac:dyDescent="0.25">
      <c r="A246" s="4"/>
      <c r="C246" s="60"/>
      <c r="D246" s="60"/>
      <c r="E246" s="456"/>
      <c r="F246" s="456"/>
      <c r="G246" s="60"/>
      <c r="H246" s="456"/>
      <c r="I246" s="456"/>
      <c r="J246" s="456"/>
      <c r="K246" s="60"/>
      <c r="L246" s="456"/>
      <c r="M246" s="456"/>
      <c r="N246" s="60"/>
      <c r="O246" s="60"/>
      <c r="P246" s="60"/>
      <c r="Q246" s="60"/>
      <c r="R246" s="456"/>
      <c r="S246" s="456"/>
      <c r="T246" s="60"/>
      <c r="U246" s="60"/>
      <c r="V246" s="60"/>
      <c r="W246" s="60"/>
      <c r="X246" s="456"/>
      <c r="Y246" s="456"/>
      <c r="Z246" s="60"/>
      <c r="AA246" s="60"/>
      <c r="AB246" s="60"/>
      <c r="AC246" s="60"/>
      <c r="AD246" s="456"/>
      <c r="AE246" s="456"/>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row>
    <row r="247" spans="1:68" s="4" customFormat="1" x14ac:dyDescent="0.25">
      <c r="A247" s="94"/>
    </row>
    <row r="248" spans="1:68" s="14" customFormat="1" x14ac:dyDescent="0.25">
      <c r="A248" s="4"/>
      <c r="C248" s="60"/>
      <c r="D248" s="60"/>
      <c r="E248" s="456"/>
      <c r="F248" s="456"/>
      <c r="G248" s="60"/>
      <c r="H248" s="456"/>
      <c r="I248" s="456"/>
      <c r="J248" s="456"/>
      <c r="K248" s="60"/>
      <c r="L248" s="456"/>
      <c r="M248" s="456"/>
      <c r="N248" s="60"/>
      <c r="O248" s="60"/>
      <c r="P248" s="60"/>
      <c r="Q248" s="60"/>
      <c r="R248" s="456"/>
      <c r="S248" s="456"/>
      <c r="T248" s="60"/>
      <c r="U248" s="60"/>
      <c r="V248" s="60"/>
      <c r="W248" s="60"/>
      <c r="X248" s="456"/>
      <c r="Y248" s="456"/>
      <c r="Z248" s="60"/>
      <c r="AA248" s="60"/>
      <c r="AB248" s="60"/>
      <c r="AC248" s="60"/>
      <c r="AD248" s="456"/>
      <c r="AE248" s="456"/>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row>
    <row r="249" spans="1:68" s="4" customFormat="1" x14ac:dyDescent="0.25">
      <c r="A249" s="94"/>
    </row>
    <row r="250" spans="1:68" s="14" customFormat="1" x14ac:dyDescent="0.25">
      <c r="A250" s="4"/>
      <c r="C250" s="60"/>
      <c r="D250" s="60"/>
      <c r="E250" s="456"/>
      <c r="F250" s="456"/>
      <c r="G250" s="60"/>
      <c r="H250" s="456"/>
      <c r="I250" s="456"/>
      <c r="J250" s="456"/>
      <c r="K250" s="60"/>
      <c r="L250" s="456"/>
      <c r="M250" s="456"/>
      <c r="N250" s="60"/>
      <c r="O250" s="60"/>
      <c r="P250" s="60"/>
      <c r="Q250" s="60"/>
      <c r="R250" s="456"/>
      <c r="S250" s="456"/>
      <c r="T250" s="60"/>
      <c r="U250" s="60"/>
      <c r="V250" s="60"/>
      <c r="W250" s="60"/>
      <c r="X250" s="456"/>
      <c r="Y250" s="456"/>
      <c r="Z250" s="60"/>
      <c r="AA250" s="60"/>
      <c r="AB250" s="60"/>
      <c r="AC250" s="60"/>
      <c r="AD250" s="456"/>
      <c r="AE250" s="456"/>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row>
    <row r="251" spans="1:68" s="4" customFormat="1" x14ac:dyDescent="0.25">
      <c r="A251" s="94"/>
    </row>
    <row r="252" spans="1:68" s="14" customFormat="1" x14ac:dyDescent="0.25">
      <c r="A252" s="4"/>
      <c r="C252" s="60"/>
      <c r="D252" s="60"/>
      <c r="E252" s="456"/>
      <c r="F252" s="456"/>
      <c r="G252" s="60"/>
      <c r="H252" s="456"/>
      <c r="I252" s="456"/>
      <c r="J252" s="456"/>
      <c r="K252" s="60"/>
      <c r="L252" s="456"/>
      <c r="M252" s="456"/>
      <c r="N252" s="60"/>
      <c r="O252" s="60"/>
      <c r="P252" s="60"/>
      <c r="Q252" s="60"/>
      <c r="R252" s="456"/>
      <c r="S252" s="456"/>
      <c r="T252" s="60"/>
      <c r="U252" s="60"/>
      <c r="V252" s="60"/>
      <c r="W252" s="60"/>
      <c r="X252" s="456"/>
      <c r="Y252" s="456"/>
      <c r="Z252" s="60"/>
      <c r="AA252" s="60"/>
      <c r="AB252" s="60"/>
      <c r="AC252" s="60"/>
      <c r="AD252" s="456"/>
      <c r="AE252" s="456"/>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row>
    <row r="253" spans="1:68" s="4" customFormat="1" x14ac:dyDescent="0.25">
      <c r="A253" s="94"/>
    </row>
    <row r="254" spans="1:68" s="14" customFormat="1" x14ac:dyDescent="0.25">
      <c r="A254" s="4"/>
      <c r="C254" s="60"/>
      <c r="D254" s="60"/>
      <c r="E254" s="456"/>
      <c r="F254" s="456"/>
      <c r="G254" s="60"/>
      <c r="H254" s="456"/>
      <c r="I254" s="456"/>
      <c r="J254" s="456"/>
      <c r="K254" s="60"/>
      <c r="L254" s="456"/>
      <c r="M254" s="456"/>
      <c r="N254" s="60"/>
      <c r="O254" s="60"/>
      <c r="P254" s="60"/>
      <c r="Q254" s="60"/>
      <c r="R254" s="456"/>
      <c r="S254" s="456"/>
      <c r="T254" s="60"/>
      <c r="U254" s="60"/>
      <c r="V254" s="60"/>
      <c r="W254" s="60"/>
      <c r="X254" s="456"/>
      <c r="Y254" s="456"/>
      <c r="Z254" s="60"/>
      <c r="AA254" s="60"/>
      <c r="AB254" s="60"/>
      <c r="AC254" s="60"/>
      <c r="AD254" s="456"/>
      <c r="AE254" s="456"/>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row>
    <row r="255" spans="1:68" s="4" customFormat="1" x14ac:dyDescent="0.25">
      <c r="A255" s="94"/>
    </row>
    <row r="256" spans="1:68" s="14" customFormat="1" x14ac:dyDescent="0.25">
      <c r="A256" s="4"/>
      <c r="C256" s="60"/>
      <c r="D256" s="60"/>
      <c r="E256" s="456"/>
      <c r="F256" s="456"/>
      <c r="G256" s="60"/>
      <c r="H256" s="456"/>
      <c r="I256" s="456"/>
      <c r="J256" s="456"/>
      <c r="K256" s="60"/>
      <c r="L256" s="456"/>
      <c r="M256" s="456"/>
      <c r="N256" s="60"/>
      <c r="O256" s="60"/>
      <c r="P256" s="60"/>
      <c r="Q256" s="60"/>
      <c r="R256" s="456"/>
      <c r="S256" s="456"/>
      <c r="T256" s="60"/>
      <c r="U256" s="60"/>
      <c r="V256" s="60"/>
      <c r="W256" s="60"/>
      <c r="X256" s="456"/>
      <c r="Y256" s="456"/>
      <c r="Z256" s="60"/>
      <c r="AA256" s="60"/>
      <c r="AB256" s="60"/>
      <c r="AC256" s="60"/>
      <c r="AD256" s="456"/>
      <c r="AE256" s="456"/>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row>
    <row r="257" spans="1:68" s="4" customFormat="1" x14ac:dyDescent="0.25">
      <c r="A257" s="94"/>
    </row>
    <row r="258" spans="1:68" s="14" customFormat="1" x14ac:dyDescent="0.25">
      <c r="A258" s="4"/>
      <c r="C258" s="60"/>
      <c r="D258" s="60"/>
      <c r="E258" s="456"/>
      <c r="F258" s="456"/>
      <c r="G258" s="60"/>
      <c r="H258" s="456"/>
      <c r="I258" s="456"/>
      <c r="J258" s="456"/>
      <c r="K258" s="60"/>
      <c r="L258" s="456"/>
      <c r="M258" s="456"/>
      <c r="N258" s="60"/>
      <c r="O258" s="60"/>
      <c r="P258" s="60"/>
      <c r="Q258" s="60"/>
      <c r="R258" s="456"/>
      <c r="S258" s="456"/>
      <c r="T258" s="60"/>
      <c r="U258" s="60"/>
      <c r="V258" s="60"/>
      <c r="W258" s="60"/>
      <c r="X258" s="456"/>
      <c r="Y258" s="456"/>
      <c r="Z258" s="60"/>
      <c r="AA258" s="60"/>
      <c r="AB258" s="60"/>
      <c r="AC258" s="60"/>
      <c r="AD258" s="456"/>
      <c r="AE258" s="456"/>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row>
    <row r="259" spans="1:68" s="4" customFormat="1" x14ac:dyDescent="0.25">
      <c r="A259" s="94"/>
    </row>
    <row r="260" spans="1:68" s="14" customFormat="1" x14ac:dyDescent="0.25">
      <c r="A260" s="4"/>
      <c r="C260" s="60"/>
      <c r="D260" s="60"/>
      <c r="E260" s="456"/>
      <c r="F260" s="456"/>
      <c r="G260" s="60"/>
      <c r="H260" s="456"/>
      <c r="I260" s="456"/>
      <c r="J260" s="456"/>
      <c r="K260" s="60"/>
      <c r="L260" s="456"/>
      <c r="M260" s="456"/>
      <c r="N260" s="60"/>
      <c r="O260" s="60"/>
      <c r="P260" s="60"/>
      <c r="Q260" s="60"/>
      <c r="R260" s="456"/>
      <c r="S260" s="456"/>
      <c r="T260" s="60"/>
      <c r="U260" s="60"/>
      <c r="V260" s="60"/>
      <c r="W260" s="60"/>
      <c r="X260" s="456"/>
      <c r="Y260" s="456"/>
      <c r="Z260" s="60"/>
      <c r="AA260" s="60"/>
      <c r="AB260" s="60"/>
      <c r="AC260" s="60"/>
      <c r="AD260" s="456"/>
      <c r="AE260" s="456"/>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row>
    <row r="261" spans="1:68" s="4" customFormat="1" x14ac:dyDescent="0.25">
      <c r="A261" s="94"/>
    </row>
    <row r="262" spans="1:68" s="14" customFormat="1" x14ac:dyDescent="0.25">
      <c r="A262" s="4"/>
      <c r="C262" s="60"/>
      <c r="D262" s="60"/>
      <c r="E262" s="456"/>
      <c r="F262" s="456"/>
      <c r="G262" s="60"/>
      <c r="H262" s="456"/>
      <c r="I262" s="456"/>
      <c r="J262" s="456"/>
      <c r="K262" s="60"/>
      <c r="L262" s="456"/>
      <c r="M262" s="456"/>
      <c r="N262" s="60"/>
      <c r="O262" s="60"/>
      <c r="P262" s="60"/>
      <c r="Q262" s="60"/>
      <c r="R262" s="456"/>
      <c r="S262" s="456"/>
      <c r="T262" s="60"/>
      <c r="U262" s="60"/>
      <c r="V262" s="60"/>
      <c r="W262" s="60"/>
      <c r="X262" s="456"/>
      <c r="Y262" s="456"/>
      <c r="Z262" s="60"/>
      <c r="AA262" s="60"/>
      <c r="AB262" s="60"/>
      <c r="AC262" s="60"/>
      <c r="AD262" s="456"/>
      <c r="AE262" s="456"/>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row>
    <row r="263" spans="1:68" s="4" customFormat="1" x14ac:dyDescent="0.25">
      <c r="A263" s="94"/>
    </row>
    <row r="264" spans="1:68" s="14" customFormat="1" x14ac:dyDescent="0.25">
      <c r="A264" s="4"/>
      <c r="C264" s="60"/>
      <c r="D264" s="60"/>
      <c r="E264" s="456"/>
      <c r="F264" s="456"/>
      <c r="G264" s="60"/>
      <c r="H264" s="456"/>
      <c r="I264" s="456"/>
      <c r="J264" s="456"/>
      <c r="K264" s="60"/>
      <c r="L264" s="456"/>
      <c r="M264" s="456"/>
      <c r="N264" s="60"/>
      <c r="O264" s="60"/>
      <c r="P264" s="60"/>
      <c r="Q264" s="60"/>
      <c r="R264" s="456"/>
      <c r="S264" s="456"/>
      <c r="T264" s="60"/>
      <c r="U264" s="60"/>
      <c r="V264" s="60"/>
      <c r="W264" s="60"/>
      <c r="X264" s="456"/>
      <c r="Y264" s="456"/>
      <c r="Z264" s="60"/>
      <c r="AA264" s="60"/>
      <c r="AB264" s="60"/>
      <c r="AC264" s="60"/>
      <c r="AD264" s="456"/>
      <c r="AE264" s="456"/>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row>
    <row r="265" spans="1:68" s="4" customFormat="1" x14ac:dyDescent="0.25">
      <c r="A265" s="94"/>
    </row>
    <row r="266" spans="1:68" s="14" customFormat="1" x14ac:dyDescent="0.25">
      <c r="A266" s="4"/>
      <c r="C266" s="60"/>
      <c r="D266" s="60"/>
      <c r="E266" s="456"/>
      <c r="F266" s="456"/>
      <c r="G266" s="60"/>
      <c r="H266" s="456"/>
      <c r="I266" s="456"/>
      <c r="J266" s="456"/>
      <c r="K266" s="60"/>
      <c r="L266" s="456"/>
      <c r="M266" s="456"/>
      <c r="N266" s="60"/>
      <c r="O266" s="60"/>
      <c r="P266" s="60"/>
      <c r="Q266" s="60"/>
      <c r="R266" s="456"/>
      <c r="S266" s="456"/>
      <c r="T266" s="60"/>
      <c r="U266" s="60"/>
      <c r="V266" s="60"/>
      <c r="W266" s="60"/>
      <c r="X266" s="456"/>
      <c r="Y266" s="456"/>
      <c r="Z266" s="60"/>
      <c r="AA266" s="60"/>
      <c r="AB266" s="60"/>
      <c r="AC266" s="60"/>
      <c r="AD266" s="456"/>
      <c r="AE266" s="456"/>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row>
    <row r="267" spans="1:68" s="4" customFormat="1" x14ac:dyDescent="0.25">
      <c r="A267" s="94"/>
    </row>
    <row r="268" spans="1:68" s="14" customFormat="1" x14ac:dyDescent="0.25">
      <c r="A268" s="4"/>
      <c r="C268" s="60"/>
      <c r="D268" s="60"/>
      <c r="E268" s="456"/>
      <c r="F268" s="456"/>
      <c r="G268" s="60"/>
      <c r="H268" s="456"/>
      <c r="I268" s="456"/>
      <c r="J268" s="456"/>
      <c r="K268" s="60"/>
      <c r="L268" s="456"/>
      <c r="M268" s="456"/>
      <c r="N268" s="60"/>
      <c r="O268" s="60"/>
      <c r="P268" s="60"/>
      <c r="Q268" s="60"/>
      <c r="R268" s="456"/>
      <c r="S268" s="456"/>
      <c r="T268" s="60"/>
      <c r="U268" s="60"/>
      <c r="V268" s="60"/>
      <c r="W268" s="60"/>
      <c r="X268" s="456"/>
      <c r="Y268" s="456"/>
      <c r="Z268" s="60"/>
      <c r="AA268" s="60"/>
      <c r="AB268" s="60"/>
      <c r="AC268" s="60"/>
      <c r="AD268" s="456"/>
      <c r="AE268" s="456"/>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row>
    <row r="269" spans="1:68" s="4" customFormat="1" x14ac:dyDescent="0.25">
      <c r="A269" s="94"/>
    </row>
    <row r="270" spans="1:68" s="14" customFormat="1" x14ac:dyDescent="0.25">
      <c r="A270" s="4"/>
      <c r="C270" s="60"/>
      <c r="D270" s="60"/>
      <c r="E270" s="456"/>
      <c r="F270" s="456"/>
      <c r="G270" s="60"/>
      <c r="H270" s="456"/>
      <c r="I270" s="456"/>
      <c r="J270" s="456"/>
      <c r="K270" s="60"/>
      <c r="L270" s="456"/>
      <c r="M270" s="456"/>
      <c r="N270" s="60"/>
      <c r="O270" s="60"/>
      <c r="P270" s="60"/>
      <c r="Q270" s="60"/>
      <c r="R270" s="456"/>
      <c r="S270" s="456"/>
      <c r="T270" s="60"/>
      <c r="U270" s="60"/>
      <c r="V270" s="60"/>
      <c r="W270" s="60"/>
      <c r="X270" s="456"/>
      <c r="Y270" s="456"/>
      <c r="Z270" s="60"/>
      <c r="AA270" s="60"/>
      <c r="AB270" s="60"/>
      <c r="AC270" s="60"/>
      <c r="AD270" s="456"/>
      <c r="AE270" s="456"/>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row>
    <row r="271" spans="1:68" s="4" customFormat="1" x14ac:dyDescent="0.25">
      <c r="A271" s="94"/>
    </row>
    <row r="272" spans="1:68" s="14" customFormat="1" x14ac:dyDescent="0.25">
      <c r="A272" s="4"/>
      <c r="C272" s="60"/>
      <c r="D272" s="60"/>
      <c r="E272" s="456"/>
      <c r="F272" s="456"/>
      <c r="G272" s="60"/>
      <c r="H272" s="456"/>
      <c r="I272" s="456"/>
      <c r="J272" s="456"/>
      <c r="K272" s="60"/>
      <c r="L272" s="456"/>
      <c r="M272" s="456"/>
      <c r="N272" s="60"/>
      <c r="O272" s="60"/>
      <c r="P272" s="60"/>
      <c r="Q272" s="60"/>
      <c r="R272" s="456"/>
      <c r="S272" s="456"/>
      <c r="T272" s="60"/>
      <c r="U272" s="60"/>
      <c r="V272" s="60"/>
      <c r="W272" s="60"/>
      <c r="X272" s="456"/>
      <c r="Y272" s="456"/>
      <c r="Z272" s="60"/>
      <c r="AA272" s="60"/>
      <c r="AB272" s="60"/>
      <c r="AC272" s="60"/>
      <c r="AD272" s="456"/>
      <c r="AE272" s="456"/>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row>
    <row r="273" spans="1:68" s="4" customFormat="1" x14ac:dyDescent="0.25">
      <c r="A273" s="94"/>
    </row>
    <row r="274" spans="1:68" s="14" customFormat="1" x14ac:dyDescent="0.25">
      <c r="A274" s="4"/>
      <c r="C274" s="60"/>
      <c r="D274" s="60"/>
      <c r="E274" s="456"/>
      <c r="F274" s="456"/>
      <c r="G274" s="60"/>
      <c r="H274" s="456"/>
      <c r="I274" s="456"/>
      <c r="J274" s="456"/>
      <c r="K274" s="60"/>
      <c r="L274" s="456"/>
      <c r="M274" s="456"/>
      <c r="N274" s="60"/>
      <c r="O274" s="60"/>
      <c r="P274" s="60"/>
      <c r="Q274" s="60"/>
      <c r="R274" s="456"/>
      <c r="S274" s="456"/>
      <c r="T274" s="60"/>
      <c r="U274" s="60"/>
      <c r="V274" s="60"/>
      <c r="W274" s="60"/>
      <c r="X274" s="456"/>
      <c r="Y274" s="456"/>
      <c r="Z274" s="60"/>
      <c r="AA274" s="60"/>
      <c r="AB274" s="60"/>
      <c r="AC274" s="60"/>
      <c r="AD274" s="456"/>
      <c r="AE274" s="456"/>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row>
    <row r="275" spans="1:68" s="4" customFormat="1" x14ac:dyDescent="0.25">
      <c r="A275" s="94"/>
    </row>
    <row r="276" spans="1:68" s="14" customFormat="1" x14ac:dyDescent="0.25">
      <c r="A276" s="4"/>
      <c r="C276" s="60"/>
      <c r="D276" s="60"/>
      <c r="E276" s="456"/>
      <c r="F276" s="456"/>
      <c r="G276" s="60"/>
      <c r="H276" s="456"/>
      <c r="I276" s="456"/>
      <c r="J276" s="456"/>
      <c r="K276" s="60"/>
      <c r="L276" s="456"/>
      <c r="M276" s="456"/>
      <c r="N276" s="60"/>
      <c r="O276" s="60"/>
      <c r="P276" s="60"/>
      <c r="Q276" s="60"/>
      <c r="R276" s="456"/>
      <c r="S276" s="456"/>
      <c r="T276" s="60"/>
      <c r="U276" s="60"/>
      <c r="V276" s="60"/>
      <c r="W276" s="60"/>
      <c r="X276" s="456"/>
      <c r="Y276" s="456"/>
      <c r="Z276" s="60"/>
      <c r="AA276" s="60"/>
      <c r="AB276" s="60"/>
      <c r="AC276" s="60"/>
      <c r="AD276" s="456"/>
      <c r="AE276" s="456"/>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row>
    <row r="277" spans="1:68" s="4" customFormat="1" x14ac:dyDescent="0.25">
      <c r="A277" s="94"/>
    </row>
    <row r="278" spans="1:68" s="14" customFormat="1" x14ac:dyDescent="0.25">
      <c r="A278" s="4"/>
      <c r="C278" s="60"/>
      <c r="D278" s="60"/>
      <c r="E278" s="456"/>
      <c r="F278" s="456"/>
      <c r="G278" s="60"/>
      <c r="H278" s="456"/>
      <c r="I278" s="456"/>
      <c r="J278" s="456"/>
      <c r="K278" s="60"/>
      <c r="L278" s="456"/>
      <c r="M278" s="456"/>
      <c r="N278" s="60"/>
      <c r="O278" s="60"/>
      <c r="P278" s="60"/>
      <c r="Q278" s="60"/>
      <c r="R278" s="456"/>
      <c r="S278" s="456"/>
      <c r="T278" s="60"/>
      <c r="U278" s="60"/>
      <c r="V278" s="60"/>
      <c r="W278" s="60"/>
      <c r="X278" s="456"/>
      <c r="Y278" s="456"/>
      <c r="Z278" s="60"/>
      <c r="AA278" s="60"/>
      <c r="AB278" s="60"/>
      <c r="AC278" s="60"/>
      <c r="AD278" s="456"/>
      <c r="AE278" s="456"/>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row>
    <row r="279" spans="1:68" s="4" customFormat="1" x14ac:dyDescent="0.25">
      <c r="A279" s="94"/>
    </row>
    <row r="280" spans="1:68" s="14" customFormat="1" x14ac:dyDescent="0.25">
      <c r="A280" s="4"/>
      <c r="C280" s="60"/>
      <c r="D280" s="60"/>
      <c r="E280" s="456"/>
      <c r="F280" s="456"/>
      <c r="G280" s="60"/>
      <c r="H280" s="456"/>
      <c r="I280" s="456"/>
      <c r="J280" s="456"/>
      <c r="K280" s="60"/>
      <c r="L280" s="456"/>
      <c r="M280" s="456"/>
      <c r="N280" s="60"/>
      <c r="O280" s="60"/>
      <c r="P280" s="60"/>
      <c r="Q280" s="60"/>
      <c r="R280" s="456"/>
      <c r="S280" s="456"/>
      <c r="T280" s="60"/>
      <c r="U280" s="60"/>
      <c r="V280" s="60"/>
      <c r="W280" s="60"/>
      <c r="X280" s="456"/>
      <c r="Y280" s="456"/>
      <c r="Z280" s="60"/>
      <c r="AA280" s="60"/>
      <c r="AB280" s="60"/>
      <c r="AC280" s="60"/>
      <c r="AD280" s="456"/>
      <c r="AE280" s="456"/>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row>
    <row r="281" spans="1:68" s="4" customFormat="1" x14ac:dyDescent="0.25">
      <c r="A281" s="94"/>
    </row>
    <row r="282" spans="1:68" s="14" customFormat="1" x14ac:dyDescent="0.25">
      <c r="A282" s="4"/>
      <c r="C282" s="60"/>
      <c r="D282" s="60"/>
      <c r="E282" s="456"/>
      <c r="F282" s="456"/>
      <c r="G282" s="60"/>
      <c r="H282" s="456"/>
      <c r="I282" s="456"/>
      <c r="J282" s="456"/>
      <c r="K282" s="60"/>
      <c r="L282" s="456"/>
      <c r="M282" s="456"/>
      <c r="N282" s="60"/>
      <c r="O282" s="60"/>
      <c r="P282" s="60"/>
      <c r="Q282" s="60"/>
      <c r="R282" s="456"/>
      <c r="S282" s="456"/>
      <c r="T282" s="60"/>
      <c r="U282" s="60"/>
      <c r="V282" s="60"/>
      <c r="W282" s="60"/>
      <c r="X282" s="456"/>
      <c r="Y282" s="456"/>
      <c r="Z282" s="60"/>
      <c r="AA282" s="60"/>
      <c r="AB282" s="60"/>
      <c r="AC282" s="60"/>
      <c r="AD282" s="456"/>
      <c r="AE282" s="456"/>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row>
    <row r="283" spans="1:68" s="4" customFormat="1" x14ac:dyDescent="0.25">
      <c r="A283" s="94"/>
    </row>
    <row r="284" spans="1:68" s="14" customFormat="1" x14ac:dyDescent="0.25">
      <c r="A284" s="4"/>
      <c r="C284" s="60"/>
      <c r="D284" s="60"/>
      <c r="E284" s="456"/>
      <c r="F284" s="456"/>
      <c r="G284" s="60"/>
      <c r="H284" s="456"/>
      <c r="I284" s="456"/>
      <c r="J284" s="456"/>
      <c r="K284" s="60"/>
      <c r="L284" s="456"/>
      <c r="M284" s="456"/>
      <c r="N284" s="60"/>
      <c r="O284" s="60"/>
      <c r="P284" s="60"/>
      <c r="Q284" s="60"/>
      <c r="R284" s="456"/>
      <c r="S284" s="456"/>
      <c r="T284" s="60"/>
      <c r="U284" s="60"/>
      <c r="V284" s="60"/>
      <c r="W284" s="60"/>
      <c r="X284" s="456"/>
      <c r="Y284" s="456"/>
      <c r="Z284" s="60"/>
      <c r="AA284" s="60"/>
      <c r="AB284" s="60"/>
      <c r="AC284" s="60"/>
      <c r="AD284" s="456"/>
      <c r="AE284" s="456"/>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row>
    <row r="285" spans="1:68" s="4" customFormat="1" x14ac:dyDescent="0.25">
      <c r="A285" s="94"/>
    </row>
    <row r="286" spans="1:68" s="14" customFormat="1" x14ac:dyDescent="0.25">
      <c r="A286" s="4"/>
      <c r="C286" s="60"/>
      <c r="D286" s="60"/>
      <c r="E286" s="456"/>
      <c r="F286" s="456"/>
      <c r="G286" s="60"/>
      <c r="H286" s="456"/>
      <c r="I286" s="456"/>
      <c r="J286" s="456"/>
      <c r="K286" s="60"/>
      <c r="L286" s="456"/>
      <c r="M286" s="456"/>
      <c r="N286" s="60"/>
      <c r="O286" s="60"/>
      <c r="P286" s="60"/>
      <c r="Q286" s="60"/>
      <c r="R286" s="456"/>
      <c r="S286" s="456"/>
      <c r="T286" s="60"/>
      <c r="U286" s="60"/>
      <c r="V286" s="60"/>
      <c r="W286" s="60"/>
      <c r="X286" s="456"/>
      <c r="Y286" s="456"/>
      <c r="Z286" s="60"/>
      <c r="AA286" s="60"/>
      <c r="AB286" s="60"/>
      <c r="AC286" s="60"/>
      <c r="AD286" s="456"/>
      <c r="AE286" s="456"/>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row>
    <row r="287" spans="1:68" s="4" customFormat="1" x14ac:dyDescent="0.25">
      <c r="A287" s="94"/>
    </row>
    <row r="288" spans="1:68" s="14" customFormat="1" x14ac:dyDescent="0.25">
      <c r="A288" s="4"/>
      <c r="C288" s="60"/>
      <c r="D288" s="60"/>
      <c r="E288" s="456"/>
      <c r="F288" s="456"/>
      <c r="G288" s="60"/>
      <c r="H288" s="456"/>
      <c r="I288" s="456"/>
      <c r="J288" s="456"/>
      <c r="K288" s="60"/>
      <c r="L288" s="456"/>
      <c r="M288" s="456"/>
      <c r="N288" s="60"/>
      <c r="O288" s="60"/>
      <c r="P288" s="60"/>
      <c r="Q288" s="60"/>
      <c r="R288" s="456"/>
      <c r="S288" s="456"/>
      <c r="T288" s="60"/>
      <c r="U288" s="60"/>
      <c r="V288" s="60"/>
      <c r="W288" s="60"/>
      <c r="X288" s="456"/>
      <c r="Y288" s="456"/>
      <c r="Z288" s="60"/>
      <c r="AA288" s="60"/>
      <c r="AB288" s="60"/>
      <c r="AC288" s="60"/>
      <c r="AD288" s="456"/>
      <c r="AE288" s="456"/>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row>
    <row r="289" spans="1:68" s="4" customFormat="1" x14ac:dyDescent="0.25">
      <c r="A289" s="94"/>
    </row>
    <row r="290" spans="1:68" s="14" customFormat="1" x14ac:dyDescent="0.25">
      <c r="A290" s="4"/>
      <c r="C290" s="60"/>
      <c r="D290" s="60"/>
      <c r="E290" s="456"/>
      <c r="F290" s="456"/>
      <c r="G290" s="60"/>
      <c r="H290" s="456"/>
      <c r="I290" s="456"/>
      <c r="J290" s="456"/>
      <c r="K290" s="60"/>
      <c r="L290" s="456"/>
      <c r="M290" s="456"/>
      <c r="N290" s="60"/>
      <c r="O290" s="60"/>
      <c r="P290" s="60"/>
      <c r="Q290" s="60"/>
      <c r="R290" s="456"/>
      <c r="S290" s="456"/>
      <c r="T290" s="60"/>
      <c r="U290" s="60"/>
      <c r="V290" s="60"/>
      <c r="W290" s="60"/>
      <c r="X290" s="456"/>
      <c r="Y290" s="456"/>
      <c r="Z290" s="60"/>
      <c r="AA290" s="60"/>
      <c r="AB290" s="60"/>
      <c r="AC290" s="60"/>
      <c r="AD290" s="456"/>
      <c r="AE290" s="456"/>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row>
    <row r="291" spans="1:68" s="4" customFormat="1" x14ac:dyDescent="0.25">
      <c r="A291" s="94"/>
    </row>
    <row r="292" spans="1:68" s="14" customFormat="1" x14ac:dyDescent="0.25">
      <c r="A292" s="4"/>
      <c r="C292" s="60"/>
      <c r="D292" s="60"/>
      <c r="E292" s="456"/>
      <c r="F292" s="456"/>
      <c r="G292" s="60"/>
      <c r="H292" s="456"/>
      <c r="I292" s="456"/>
      <c r="J292" s="456"/>
      <c r="K292" s="60"/>
      <c r="L292" s="456"/>
      <c r="M292" s="456"/>
      <c r="N292" s="60"/>
      <c r="O292" s="60"/>
      <c r="P292" s="60"/>
      <c r="Q292" s="60"/>
      <c r="R292" s="456"/>
      <c r="S292" s="456"/>
      <c r="T292" s="60"/>
      <c r="U292" s="60"/>
      <c r="V292" s="60"/>
      <c r="W292" s="60"/>
      <c r="X292" s="456"/>
      <c r="Y292" s="456"/>
      <c r="Z292" s="60"/>
      <c r="AA292" s="60"/>
      <c r="AB292" s="60"/>
      <c r="AC292" s="60"/>
      <c r="AD292" s="456"/>
      <c r="AE292" s="456"/>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row>
    <row r="293" spans="1:68" s="4" customFormat="1" x14ac:dyDescent="0.25">
      <c r="A293" s="94"/>
    </row>
    <row r="294" spans="1:68" s="14" customFormat="1" x14ac:dyDescent="0.25">
      <c r="A294" s="4"/>
      <c r="C294" s="60"/>
      <c r="D294" s="60"/>
      <c r="E294" s="456"/>
      <c r="F294" s="456"/>
      <c r="G294" s="60"/>
      <c r="H294" s="456"/>
      <c r="I294" s="456"/>
      <c r="J294" s="456"/>
      <c r="K294" s="60"/>
      <c r="L294" s="456"/>
      <c r="M294" s="456"/>
      <c r="N294" s="60"/>
      <c r="O294" s="60"/>
      <c r="P294" s="60"/>
      <c r="Q294" s="60"/>
      <c r="R294" s="456"/>
      <c r="S294" s="456"/>
      <c r="T294" s="60"/>
      <c r="U294" s="60"/>
      <c r="V294" s="60"/>
      <c r="W294" s="60"/>
      <c r="X294" s="456"/>
      <c r="Y294" s="456"/>
      <c r="Z294" s="60"/>
      <c r="AA294" s="60"/>
      <c r="AB294" s="60"/>
      <c r="AC294" s="60"/>
      <c r="AD294" s="456"/>
      <c r="AE294" s="456"/>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row>
    <row r="295" spans="1:68" s="4" customFormat="1" x14ac:dyDescent="0.25">
      <c r="A295" s="94"/>
    </row>
    <row r="296" spans="1:68" s="14" customFormat="1" x14ac:dyDescent="0.25">
      <c r="A296" s="4"/>
      <c r="C296" s="60"/>
      <c r="D296" s="60"/>
      <c r="E296" s="456"/>
      <c r="F296" s="456"/>
      <c r="G296" s="60"/>
      <c r="H296" s="456"/>
      <c r="I296" s="456"/>
      <c r="J296" s="456"/>
      <c r="K296" s="60"/>
      <c r="L296" s="456"/>
      <c r="M296" s="456"/>
      <c r="N296" s="60"/>
      <c r="O296" s="60"/>
      <c r="P296" s="60"/>
      <c r="Q296" s="60"/>
      <c r="R296" s="456"/>
      <c r="S296" s="456"/>
      <c r="T296" s="60"/>
      <c r="U296" s="60"/>
      <c r="V296" s="60"/>
      <c r="W296" s="60"/>
      <c r="X296" s="456"/>
      <c r="Y296" s="456"/>
      <c r="Z296" s="60"/>
      <c r="AA296" s="60"/>
      <c r="AB296" s="60"/>
      <c r="AC296" s="60"/>
      <c r="AD296" s="456"/>
      <c r="AE296" s="456"/>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row>
    <row r="297" spans="1:68" s="4" customFormat="1" x14ac:dyDescent="0.25">
      <c r="A297" s="94"/>
    </row>
    <row r="298" spans="1:68" s="14" customFormat="1" x14ac:dyDescent="0.25">
      <c r="A298" s="4"/>
      <c r="C298" s="60"/>
      <c r="D298" s="60"/>
      <c r="E298" s="456"/>
      <c r="F298" s="456"/>
      <c r="G298" s="60"/>
      <c r="H298" s="456"/>
      <c r="I298" s="456"/>
      <c r="J298" s="456"/>
      <c r="K298" s="60"/>
      <c r="L298" s="456"/>
      <c r="M298" s="456"/>
      <c r="N298" s="60"/>
      <c r="O298" s="60"/>
      <c r="P298" s="60"/>
      <c r="Q298" s="60"/>
      <c r="R298" s="456"/>
      <c r="S298" s="456"/>
      <c r="T298" s="60"/>
      <c r="U298" s="60"/>
      <c r="V298" s="60"/>
      <c r="W298" s="60"/>
      <c r="X298" s="456"/>
      <c r="Y298" s="456"/>
      <c r="Z298" s="60"/>
      <c r="AA298" s="60"/>
      <c r="AB298" s="60"/>
      <c r="AC298" s="60"/>
      <c r="AD298" s="456"/>
      <c r="AE298" s="456"/>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row>
    <row r="299" spans="1:68" s="4" customFormat="1" x14ac:dyDescent="0.25">
      <c r="A299" s="94"/>
    </row>
    <row r="300" spans="1:68" s="14" customFormat="1" x14ac:dyDescent="0.25">
      <c r="A300" s="4"/>
      <c r="C300" s="60"/>
      <c r="D300" s="60"/>
      <c r="E300" s="456"/>
      <c r="F300" s="456"/>
      <c r="G300" s="60"/>
      <c r="H300" s="456"/>
      <c r="I300" s="456"/>
      <c r="J300" s="456"/>
      <c r="K300" s="60"/>
      <c r="L300" s="456"/>
      <c r="M300" s="456"/>
      <c r="N300" s="60"/>
      <c r="O300" s="60"/>
      <c r="P300" s="60"/>
      <c r="Q300" s="60"/>
      <c r="R300" s="456"/>
      <c r="S300" s="456"/>
      <c r="T300" s="60"/>
      <c r="U300" s="60"/>
      <c r="V300" s="60"/>
      <c r="W300" s="60"/>
      <c r="X300" s="456"/>
      <c r="Y300" s="456"/>
      <c r="Z300" s="60"/>
      <c r="AA300" s="60"/>
      <c r="AB300" s="60"/>
      <c r="AC300" s="60"/>
      <c r="AD300" s="456"/>
      <c r="AE300" s="456"/>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row>
    <row r="301" spans="1:68" s="4" customFormat="1" x14ac:dyDescent="0.25">
      <c r="A301" s="94"/>
    </row>
    <row r="302" spans="1:68" s="14" customFormat="1" x14ac:dyDescent="0.25">
      <c r="A302" s="4"/>
      <c r="C302" s="60"/>
      <c r="D302" s="60"/>
      <c r="E302" s="456"/>
      <c r="F302" s="456"/>
      <c r="G302" s="60"/>
      <c r="H302" s="456"/>
      <c r="I302" s="456"/>
      <c r="J302" s="456"/>
      <c r="K302" s="60"/>
      <c r="L302" s="456"/>
      <c r="M302" s="456"/>
      <c r="N302" s="60"/>
      <c r="O302" s="60"/>
      <c r="P302" s="60"/>
      <c r="Q302" s="60"/>
      <c r="R302" s="456"/>
      <c r="S302" s="456"/>
      <c r="T302" s="60"/>
      <c r="U302" s="60"/>
      <c r="V302" s="60"/>
      <c r="W302" s="60"/>
      <c r="X302" s="456"/>
      <c r="Y302" s="456"/>
      <c r="Z302" s="60"/>
      <c r="AA302" s="60"/>
      <c r="AB302" s="60"/>
      <c r="AC302" s="60"/>
      <c r="AD302" s="456"/>
      <c r="AE302" s="456"/>
      <c r="AF302" s="60"/>
      <c r="AG302" s="60"/>
      <c r="AH302" s="60"/>
      <c r="AI302" s="60"/>
      <c r="AJ302" s="60"/>
      <c r="AK302" s="60"/>
      <c r="AL302" s="60"/>
      <c r="AM302" s="60"/>
      <c r="AN302" s="60"/>
      <c r="AO302" s="60"/>
      <c r="AP302" s="60"/>
      <c r="AQ302" s="60"/>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row>
    <row r="303" spans="1:68" s="4" customFormat="1" x14ac:dyDescent="0.25">
      <c r="A303" s="94"/>
    </row>
    <row r="304" spans="1:68" s="14" customFormat="1" x14ac:dyDescent="0.25">
      <c r="A304" s="4"/>
      <c r="C304" s="60"/>
      <c r="D304" s="60"/>
      <c r="E304" s="456"/>
      <c r="F304" s="456"/>
      <c r="G304" s="60"/>
      <c r="H304" s="456"/>
      <c r="I304" s="456"/>
      <c r="J304" s="456"/>
      <c r="K304" s="60"/>
      <c r="L304" s="456"/>
      <c r="M304" s="456"/>
      <c r="N304" s="60"/>
      <c r="O304" s="60"/>
      <c r="P304" s="60"/>
      <c r="Q304" s="60"/>
      <c r="R304" s="456"/>
      <c r="S304" s="456"/>
      <c r="T304" s="60"/>
      <c r="U304" s="60"/>
      <c r="V304" s="60"/>
      <c r="W304" s="60"/>
      <c r="X304" s="456"/>
      <c r="Y304" s="456"/>
      <c r="Z304" s="60"/>
      <c r="AA304" s="60"/>
      <c r="AB304" s="60"/>
      <c r="AC304" s="60"/>
      <c r="AD304" s="456"/>
      <c r="AE304" s="456"/>
      <c r="AF304" s="60"/>
      <c r="AG304" s="60"/>
      <c r="AH304" s="60"/>
      <c r="AI304" s="60"/>
      <c r="AJ304" s="60"/>
      <c r="AK304" s="60"/>
      <c r="AL304" s="60"/>
      <c r="AM304" s="60"/>
      <c r="AN304" s="60"/>
      <c r="AO304" s="60"/>
      <c r="AP304" s="60"/>
      <c r="AQ304" s="60"/>
      <c r="AR304" s="60"/>
      <c r="AS304" s="60"/>
      <c r="AT304" s="60"/>
      <c r="AU304" s="60"/>
      <c r="AV304" s="60"/>
      <c r="AW304" s="60"/>
      <c r="AX304" s="60"/>
      <c r="AY304" s="60"/>
      <c r="AZ304" s="60"/>
      <c r="BA304" s="60"/>
      <c r="BB304" s="60"/>
      <c r="BC304" s="60"/>
      <c r="BD304" s="60"/>
      <c r="BE304" s="60"/>
      <c r="BF304" s="60"/>
      <c r="BG304" s="60"/>
      <c r="BH304" s="60"/>
      <c r="BI304" s="60"/>
      <c r="BJ304" s="60"/>
      <c r="BK304" s="60"/>
      <c r="BL304" s="60"/>
      <c r="BM304" s="60"/>
      <c r="BN304" s="60"/>
      <c r="BO304" s="60"/>
      <c r="BP304" s="60"/>
    </row>
    <row r="305" spans="1:68" s="4" customFormat="1" x14ac:dyDescent="0.25">
      <c r="A305" s="94"/>
    </row>
    <row r="306" spans="1:68" s="14" customFormat="1" x14ac:dyDescent="0.25">
      <c r="A306" s="4"/>
      <c r="C306" s="60"/>
      <c r="D306" s="60"/>
      <c r="E306" s="456"/>
      <c r="F306" s="456"/>
      <c r="G306" s="60"/>
      <c r="H306" s="456"/>
      <c r="I306" s="456"/>
      <c r="J306" s="456"/>
      <c r="K306" s="60"/>
      <c r="L306" s="456"/>
      <c r="M306" s="456"/>
      <c r="N306" s="60"/>
      <c r="O306" s="60"/>
      <c r="P306" s="60"/>
      <c r="Q306" s="60"/>
      <c r="R306" s="456"/>
      <c r="S306" s="456"/>
      <c r="T306" s="60"/>
      <c r="U306" s="60"/>
      <c r="V306" s="60"/>
      <c r="W306" s="60"/>
      <c r="X306" s="456"/>
      <c r="Y306" s="456"/>
      <c r="Z306" s="60"/>
      <c r="AA306" s="60"/>
      <c r="AB306" s="60"/>
      <c r="AC306" s="60"/>
      <c r="AD306" s="456"/>
      <c r="AE306" s="456"/>
      <c r="AF306" s="60"/>
      <c r="AG306" s="60"/>
      <c r="AH306" s="60"/>
      <c r="AI306" s="60"/>
      <c r="AJ306" s="60"/>
      <c r="AK306" s="60"/>
      <c r="AL306" s="60"/>
      <c r="AM306" s="60"/>
      <c r="AN306" s="60"/>
      <c r="AO306" s="60"/>
      <c r="AP306" s="60"/>
      <c r="AQ306" s="60"/>
      <c r="AR306" s="60"/>
      <c r="AS306" s="60"/>
      <c r="AT306" s="60"/>
      <c r="AU306" s="60"/>
      <c r="AV306" s="60"/>
      <c r="AW306" s="60"/>
      <c r="AX306" s="60"/>
      <c r="AY306" s="60"/>
      <c r="AZ306" s="60"/>
      <c r="BA306" s="60"/>
      <c r="BB306" s="60"/>
      <c r="BC306" s="60"/>
      <c r="BD306" s="60"/>
      <c r="BE306" s="60"/>
      <c r="BF306" s="60"/>
      <c r="BG306" s="60"/>
      <c r="BH306" s="60"/>
      <c r="BI306" s="60"/>
      <c r="BJ306" s="60"/>
      <c r="BK306" s="60"/>
      <c r="BL306" s="60"/>
      <c r="BM306" s="60"/>
      <c r="BN306" s="60"/>
      <c r="BO306" s="60"/>
      <c r="BP306" s="60"/>
    </row>
    <row r="307" spans="1:68" s="4" customFormat="1" x14ac:dyDescent="0.25">
      <c r="A307" s="94"/>
    </row>
    <row r="308" spans="1:68" s="14" customFormat="1" x14ac:dyDescent="0.25">
      <c r="A308" s="4"/>
      <c r="C308" s="60"/>
      <c r="D308" s="60"/>
      <c r="E308" s="456"/>
      <c r="F308" s="456"/>
      <c r="G308" s="60"/>
      <c r="H308" s="456"/>
      <c r="I308" s="456"/>
      <c r="J308" s="456"/>
      <c r="K308" s="60"/>
      <c r="L308" s="456"/>
      <c r="M308" s="456"/>
      <c r="N308" s="60"/>
      <c r="O308" s="60"/>
      <c r="P308" s="60"/>
      <c r="Q308" s="60"/>
      <c r="R308" s="456"/>
      <c r="S308" s="456"/>
      <c r="T308" s="60"/>
      <c r="U308" s="60"/>
      <c r="V308" s="60"/>
      <c r="W308" s="60"/>
      <c r="X308" s="456"/>
      <c r="Y308" s="456"/>
      <c r="Z308" s="60"/>
      <c r="AA308" s="60"/>
      <c r="AB308" s="60"/>
      <c r="AC308" s="60"/>
      <c r="AD308" s="456"/>
      <c r="AE308" s="456"/>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row>
    <row r="309" spans="1:68" s="4" customFormat="1" x14ac:dyDescent="0.25">
      <c r="A309" s="94"/>
    </row>
    <row r="310" spans="1:68" s="14" customFormat="1" x14ac:dyDescent="0.25">
      <c r="A310" s="4"/>
      <c r="C310" s="60"/>
      <c r="D310" s="60"/>
      <c r="E310" s="456"/>
      <c r="F310" s="456"/>
      <c r="G310" s="60"/>
      <c r="H310" s="456"/>
      <c r="I310" s="456"/>
      <c r="J310" s="456"/>
      <c r="K310" s="60"/>
      <c r="L310" s="456"/>
      <c r="M310" s="456"/>
      <c r="N310" s="60"/>
      <c r="O310" s="60"/>
      <c r="P310" s="60"/>
      <c r="Q310" s="60"/>
      <c r="R310" s="456"/>
      <c r="S310" s="456"/>
      <c r="T310" s="60"/>
      <c r="U310" s="60"/>
      <c r="V310" s="60"/>
      <c r="W310" s="60"/>
      <c r="X310" s="456"/>
      <c r="Y310" s="456"/>
      <c r="Z310" s="60"/>
      <c r="AA310" s="60"/>
      <c r="AB310" s="60"/>
      <c r="AC310" s="60"/>
      <c r="AD310" s="456"/>
      <c r="AE310" s="456"/>
      <c r="AF310" s="60"/>
      <c r="AG310" s="60"/>
      <c r="AH310" s="60"/>
      <c r="AI310" s="60"/>
      <c r="AJ310" s="60"/>
      <c r="AK310" s="60"/>
      <c r="AL310" s="60"/>
      <c r="AM310" s="60"/>
      <c r="AN310" s="60"/>
      <c r="AO310" s="60"/>
      <c r="AP310" s="60"/>
      <c r="AQ310" s="60"/>
      <c r="AR310" s="60"/>
      <c r="AS310" s="60"/>
      <c r="AT310" s="60"/>
      <c r="AU310" s="60"/>
      <c r="AV310" s="60"/>
      <c r="AW310" s="60"/>
      <c r="AX310" s="60"/>
      <c r="AY310" s="60"/>
      <c r="AZ310" s="60"/>
      <c r="BA310" s="60"/>
      <c r="BB310" s="60"/>
      <c r="BC310" s="60"/>
      <c r="BD310" s="60"/>
      <c r="BE310" s="60"/>
      <c r="BF310" s="60"/>
      <c r="BG310" s="60"/>
      <c r="BH310" s="60"/>
      <c r="BI310" s="60"/>
      <c r="BJ310" s="60"/>
      <c r="BK310" s="60"/>
      <c r="BL310" s="60"/>
      <c r="BM310" s="60"/>
      <c r="BN310" s="60"/>
      <c r="BO310" s="60"/>
      <c r="BP310" s="60"/>
    </row>
    <row r="311" spans="1:68" s="4" customFormat="1" x14ac:dyDescent="0.25">
      <c r="A311" s="94"/>
    </row>
    <row r="312" spans="1:68" s="14" customFormat="1" x14ac:dyDescent="0.25">
      <c r="A312" s="4"/>
      <c r="C312" s="60"/>
      <c r="D312" s="60"/>
      <c r="E312" s="456"/>
      <c r="F312" s="456"/>
      <c r="G312" s="60"/>
      <c r="H312" s="456"/>
      <c r="I312" s="456"/>
      <c r="J312" s="456"/>
      <c r="K312" s="60"/>
      <c r="L312" s="456"/>
      <c r="M312" s="456"/>
      <c r="N312" s="60"/>
      <c r="O312" s="60"/>
      <c r="P312" s="60"/>
      <c r="Q312" s="60"/>
      <c r="R312" s="456"/>
      <c r="S312" s="456"/>
      <c r="T312" s="60"/>
      <c r="U312" s="60"/>
      <c r="V312" s="60"/>
      <c r="W312" s="60"/>
      <c r="X312" s="456"/>
      <c r="Y312" s="456"/>
      <c r="Z312" s="60"/>
      <c r="AA312" s="60"/>
      <c r="AB312" s="60"/>
      <c r="AC312" s="60"/>
      <c r="AD312" s="456"/>
      <c r="AE312" s="456"/>
      <c r="AF312" s="60"/>
      <c r="AG312" s="60"/>
      <c r="AH312" s="60"/>
      <c r="AI312" s="60"/>
      <c r="AJ312" s="60"/>
      <c r="AK312" s="60"/>
      <c r="AL312" s="60"/>
      <c r="AM312" s="60"/>
      <c r="AN312" s="60"/>
      <c r="AO312" s="60"/>
      <c r="AP312" s="60"/>
      <c r="AQ312" s="60"/>
      <c r="AR312" s="60"/>
      <c r="AS312" s="60"/>
      <c r="AT312" s="60"/>
      <c r="AU312" s="60"/>
      <c r="AV312" s="60"/>
      <c r="AW312" s="60"/>
      <c r="AX312" s="60"/>
      <c r="AY312" s="60"/>
      <c r="AZ312" s="60"/>
      <c r="BA312" s="60"/>
      <c r="BB312" s="60"/>
      <c r="BC312" s="60"/>
      <c r="BD312" s="60"/>
      <c r="BE312" s="60"/>
      <c r="BF312" s="60"/>
      <c r="BG312" s="60"/>
      <c r="BH312" s="60"/>
      <c r="BI312" s="60"/>
      <c r="BJ312" s="60"/>
      <c r="BK312" s="60"/>
      <c r="BL312" s="60"/>
      <c r="BM312" s="60"/>
      <c r="BN312" s="60"/>
      <c r="BO312" s="60"/>
      <c r="BP312" s="60"/>
    </row>
    <row r="313" spans="1:68" s="4" customFormat="1" x14ac:dyDescent="0.25">
      <c r="A313" s="94"/>
    </row>
    <row r="314" spans="1:68" s="14" customFormat="1" x14ac:dyDescent="0.25">
      <c r="A314" s="4"/>
      <c r="C314" s="60"/>
      <c r="D314" s="60"/>
      <c r="E314" s="456"/>
      <c r="F314" s="456"/>
      <c r="G314" s="60"/>
      <c r="H314" s="456"/>
      <c r="I314" s="456"/>
      <c r="J314" s="456"/>
      <c r="K314" s="60"/>
      <c r="L314" s="456"/>
      <c r="M314" s="456"/>
      <c r="N314" s="60"/>
      <c r="O314" s="60"/>
      <c r="P314" s="60"/>
      <c r="Q314" s="60"/>
      <c r="R314" s="456"/>
      <c r="S314" s="456"/>
      <c r="T314" s="60"/>
      <c r="U314" s="60"/>
      <c r="V314" s="60"/>
      <c r="W314" s="60"/>
      <c r="X314" s="456"/>
      <c r="Y314" s="456"/>
      <c r="Z314" s="60"/>
      <c r="AA314" s="60"/>
      <c r="AB314" s="60"/>
      <c r="AC314" s="60"/>
      <c r="AD314" s="456"/>
      <c r="AE314" s="456"/>
      <c r="AF314" s="60"/>
      <c r="AG314" s="60"/>
      <c r="AH314" s="60"/>
      <c r="AI314" s="60"/>
      <c r="AJ314" s="60"/>
      <c r="AK314" s="60"/>
      <c r="AL314" s="60"/>
      <c r="AM314" s="60"/>
      <c r="AN314" s="60"/>
      <c r="AO314" s="60"/>
      <c r="AP314" s="60"/>
      <c r="AQ314" s="60"/>
      <c r="AR314" s="60"/>
      <c r="AS314" s="60"/>
      <c r="AT314" s="60"/>
      <c r="AU314" s="60"/>
      <c r="AV314" s="60"/>
      <c r="AW314" s="60"/>
      <c r="AX314" s="60"/>
      <c r="AY314" s="60"/>
      <c r="AZ314" s="60"/>
      <c r="BA314" s="60"/>
      <c r="BB314" s="60"/>
      <c r="BC314" s="60"/>
      <c r="BD314" s="60"/>
      <c r="BE314" s="60"/>
      <c r="BF314" s="60"/>
      <c r="BG314" s="60"/>
      <c r="BH314" s="60"/>
      <c r="BI314" s="60"/>
      <c r="BJ314" s="60"/>
      <c r="BK314" s="60"/>
      <c r="BL314" s="60"/>
      <c r="BM314" s="60"/>
      <c r="BN314" s="60"/>
      <c r="BO314" s="60"/>
      <c r="BP314" s="60"/>
    </row>
    <row r="315" spans="1:68" s="4" customFormat="1" x14ac:dyDescent="0.25">
      <c r="A315" s="94"/>
    </row>
    <row r="316" spans="1:68" s="14" customFormat="1" x14ac:dyDescent="0.25">
      <c r="A316" s="4"/>
      <c r="C316" s="60"/>
      <c r="D316" s="60"/>
      <c r="E316" s="456"/>
      <c r="F316" s="456"/>
      <c r="G316" s="60"/>
      <c r="H316" s="456"/>
      <c r="I316" s="456"/>
      <c r="J316" s="456"/>
      <c r="K316" s="60"/>
      <c r="L316" s="456"/>
      <c r="M316" s="456"/>
      <c r="N316" s="60"/>
      <c r="O316" s="60"/>
      <c r="P316" s="60"/>
      <c r="Q316" s="60"/>
      <c r="R316" s="456"/>
      <c r="S316" s="456"/>
      <c r="T316" s="60"/>
      <c r="U316" s="60"/>
      <c r="V316" s="60"/>
      <c r="W316" s="60"/>
      <c r="X316" s="456"/>
      <c r="Y316" s="456"/>
      <c r="Z316" s="60"/>
      <c r="AA316" s="60"/>
      <c r="AB316" s="60"/>
      <c r="AC316" s="60"/>
      <c r="AD316" s="456"/>
      <c r="AE316" s="456"/>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row>
    <row r="317" spans="1:68" s="4" customFormat="1" x14ac:dyDescent="0.25">
      <c r="A317" s="94"/>
    </row>
    <row r="318" spans="1:68" s="14" customFormat="1" x14ac:dyDescent="0.25">
      <c r="A318" s="4"/>
      <c r="C318" s="60"/>
      <c r="D318" s="60"/>
      <c r="E318" s="456"/>
      <c r="F318" s="456"/>
      <c r="G318" s="60"/>
      <c r="H318" s="456"/>
      <c r="I318" s="456"/>
      <c r="J318" s="456"/>
      <c r="K318" s="60"/>
      <c r="L318" s="456"/>
      <c r="M318" s="456"/>
      <c r="N318" s="60"/>
      <c r="O318" s="60"/>
      <c r="P318" s="60"/>
      <c r="Q318" s="60"/>
      <c r="R318" s="456"/>
      <c r="S318" s="456"/>
      <c r="T318" s="60"/>
      <c r="U318" s="60"/>
      <c r="V318" s="60"/>
      <c r="W318" s="60"/>
      <c r="X318" s="456"/>
      <c r="Y318" s="456"/>
      <c r="Z318" s="60"/>
      <c r="AA318" s="60"/>
      <c r="AB318" s="60"/>
      <c r="AC318" s="60"/>
      <c r="AD318" s="456"/>
      <c r="AE318" s="456"/>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row>
    <row r="319" spans="1:68" s="4" customFormat="1" x14ac:dyDescent="0.25">
      <c r="A319" s="94"/>
    </row>
    <row r="320" spans="1:68" s="14" customFormat="1" x14ac:dyDescent="0.25">
      <c r="A320" s="4"/>
      <c r="C320" s="60"/>
      <c r="D320" s="60"/>
      <c r="E320" s="456"/>
      <c r="F320" s="456"/>
      <c r="G320" s="60"/>
      <c r="H320" s="456"/>
      <c r="I320" s="456"/>
      <c r="J320" s="456"/>
      <c r="K320" s="60"/>
      <c r="L320" s="456"/>
      <c r="M320" s="456"/>
      <c r="N320" s="60"/>
      <c r="O320" s="60"/>
      <c r="P320" s="60"/>
      <c r="Q320" s="60"/>
      <c r="R320" s="456"/>
      <c r="S320" s="456"/>
      <c r="T320" s="60"/>
      <c r="U320" s="60"/>
      <c r="V320" s="60"/>
      <c r="W320" s="60"/>
      <c r="X320" s="456"/>
      <c r="Y320" s="456"/>
      <c r="Z320" s="60"/>
      <c r="AA320" s="60"/>
      <c r="AB320" s="60"/>
      <c r="AC320" s="60"/>
      <c r="AD320" s="456"/>
      <c r="AE320" s="456"/>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row>
    <row r="321" spans="1:68" s="4" customFormat="1" x14ac:dyDescent="0.25">
      <c r="A321" s="94"/>
    </row>
    <row r="322" spans="1:68" s="14" customFormat="1" x14ac:dyDescent="0.25">
      <c r="A322" s="4"/>
      <c r="C322" s="60"/>
      <c r="D322" s="60"/>
      <c r="E322" s="456"/>
      <c r="F322" s="456"/>
      <c r="G322" s="60"/>
      <c r="H322" s="456"/>
      <c r="I322" s="456"/>
      <c r="J322" s="456"/>
      <c r="K322" s="60"/>
      <c r="L322" s="456"/>
      <c r="M322" s="456"/>
      <c r="N322" s="60"/>
      <c r="O322" s="60"/>
      <c r="P322" s="60"/>
      <c r="Q322" s="60"/>
      <c r="R322" s="456"/>
      <c r="S322" s="456"/>
      <c r="T322" s="60"/>
      <c r="U322" s="60"/>
      <c r="V322" s="60"/>
      <c r="W322" s="60"/>
      <c r="X322" s="456"/>
      <c r="Y322" s="456"/>
      <c r="Z322" s="60"/>
      <c r="AA322" s="60"/>
      <c r="AB322" s="60"/>
      <c r="AC322" s="60"/>
      <c r="AD322" s="456"/>
      <c r="AE322" s="456"/>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row>
    <row r="323" spans="1:68" s="4" customFormat="1" x14ac:dyDescent="0.25">
      <c r="A323" s="94"/>
    </row>
    <row r="324" spans="1:68" s="14" customFormat="1" x14ac:dyDescent="0.25">
      <c r="A324" s="4"/>
      <c r="C324" s="60"/>
      <c r="D324" s="60"/>
      <c r="E324" s="456"/>
      <c r="F324" s="456"/>
      <c r="G324" s="60"/>
      <c r="H324" s="456"/>
      <c r="I324" s="456"/>
      <c r="J324" s="456"/>
      <c r="K324" s="60"/>
      <c r="L324" s="456"/>
      <c r="M324" s="456"/>
      <c r="N324" s="60"/>
      <c r="O324" s="60"/>
      <c r="P324" s="60"/>
      <c r="Q324" s="60"/>
      <c r="R324" s="456"/>
      <c r="S324" s="456"/>
      <c r="T324" s="60"/>
      <c r="U324" s="60"/>
      <c r="V324" s="60"/>
      <c r="W324" s="60"/>
      <c r="X324" s="456"/>
      <c r="Y324" s="456"/>
      <c r="Z324" s="60"/>
      <c r="AA324" s="60"/>
      <c r="AB324" s="60"/>
      <c r="AC324" s="60"/>
      <c r="AD324" s="456"/>
      <c r="AE324" s="456"/>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row>
    <row r="325" spans="1:68" s="4" customFormat="1" x14ac:dyDescent="0.25">
      <c r="A325" s="94"/>
    </row>
    <row r="326" spans="1:68" s="14" customFormat="1" x14ac:dyDescent="0.25">
      <c r="A326" s="4"/>
      <c r="C326" s="60"/>
      <c r="D326" s="60"/>
      <c r="E326" s="456"/>
      <c r="F326" s="456"/>
      <c r="G326" s="60"/>
      <c r="H326" s="456"/>
      <c r="I326" s="456"/>
      <c r="J326" s="456"/>
      <c r="K326" s="60"/>
      <c r="L326" s="456"/>
      <c r="M326" s="456"/>
      <c r="N326" s="60"/>
      <c r="O326" s="60"/>
      <c r="P326" s="60"/>
      <c r="Q326" s="60"/>
      <c r="R326" s="456"/>
      <c r="S326" s="456"/>
      <c r="T326" s="60"/>
      <c r="U326" s="60"/>
      <c r="V326" s="60"/>
      <c r="W326" s="60"/>
      <c r="X326" s="456"/>
      <c r="Y326" s="456"/>
      <c r="Z326" s="60"/>
      <c r="AA326" s="60"/>
      <c r="AB326" s="60"/>
      <c r="AC326" s="60"/>
      <c r="AD326" s="456"/>
      <c r="AE326" s="456"/>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row>
    <row r="327" spans="1:68" s="4" customFormat="1" x14ac:dyDescent="0.25">
      <c r="A327" s="94"/>
    </row>
    <row r="328" spans="1:68" s="14" customFormat="1" x14ac:dyDescent="0.25">
      <c r="A328" s="4"/>
      <c r="C328" s="60"/>
      <c r="D328" s="60"/>
      <c r="E328" s="456"/>
      <c r="F328" s="456"/>
      <c r="G328" s="60"/>
      <c r="H328" s="456"/>
      <c r="I328" s="456"/>
      <c r="J328" s="456"/>
      <c r="K328" s="60"/>
      <c r="L328" s="456"/>
      <c r="M328" s="456"/>
      <c r="N328" s="60"/>
      <c r="O328" s="60"/>
      <c r="P328" s="60"/>
      <c r="Q328" s="60"/>
      <c r="R328" s="456"/>
      <c r="S328" s="456"/>
      <c r="T328" s="60"/>
      <c r="U328" s="60"/>
      <c r="V328" s="60"/>
      <c r="W328" s="60"/>
      <c r="X328" s="456"/>
      <c r="Y328" s="456"/>
      <c r="Z328" s="60"/>
      <c r="AA328" s="60"/>
      <c r="AB328" s="60"/>
      <c r="AC328" s="60"/>
      <c r="AD328" s="456"/>
      <c r="AE328" s="456"/>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row>
    <row r="329" spans="1:68" s="4" customFormat="1" x14ac:dyDescent="0.25">
      <c r="A329" s="94"/>
    </row>
  </sheetData>
  <mergeCells count="6">
    <mergeCell ref="H14:J14"/>
    <mergeCell ref="AJ14:AN14"/>
    <mergeCell ref="AD14:AH14"/>
    <mergeCell ref="X14:AB14"/>
    <mergeCell ref="R14:V14"/>
    <mergeCell ref="L14:P1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210A-21B9-4B32-8DEB-4F5F7CD17D6F}">
  <dimension ref="A1:BP329"/>
  <sheetViews>
    <sheetView showGridLines="0" topLeftCell="B13" workbookViewId="0">
      <selection activeCell="B51" sqref="B51"/>
    </sheetView>
  </sheetViews>
  <sheetFormatPr defaultColWidth="9.140625" defaultRowHeight="15" outlineLevelRow="1" outlineLevelCol="1" x14ac:dyDescent="0.25"/>
  <cols>
    <col min="1" max="1" width="9.140625" hidden="1" customWidth="1" outlineLevel="1"/>
    <col min="2" max="2" width="30.5703125" customWidth="1" collapsed="1"/>
    <col min="3" max="3" width="12.5703125" customWidth="1"/>
    <col min="4" max="4" width="4.140625" customWidth="1"/>
    <col min="5" max="6" width="10.7109375" customWidth="1"/>
    <col min="7" max="7" width="4.140625" customWidth="1"/>
    <col min="8" max="8" width="9" bestFit="1" customWidth="1"/>
    <col min="9" max="10" width="9" customWidth="1"/>
    <col min="11" max="11" width="4.140625" customWidth="1"/>
    <col min="12" max="16" width="9" bestFit="1" customWidth="1"/>
    <col min="17" max="17" width="6" customWidth="1"/>
    <col min="18" max="19" width="12.5703125" customWidth="1"/>
    <col min="20" max="20" width="9.28515625" customWidth="1"/>
    <col min="21" max="22" width="12.5703125" customWidth="1"/>
    <col min="23" max="23" width="2.140625" customWidth="1"/>
    <col min="24" max="25" width="12.5703125" customWidth="1"/>
    <col min="26" max="26" width="9.28515625" customWidth="1"/>
    <col min="27" max="28" width="12.5703125" customWidth="1"/>
    <col min="29" max="29" width="2.140625" customWidth="1"/>
    <col min="30" max="31" width="12.5703125" customWidth="1"/>
    <col min="32" max="32" width="9.28515625" customWidth="1"/>
    <col min="33" max="33" width="16.28515625" customWidth="1"/>
    <col min="34" max="34" width="41.5703125" customWidth="1"/>
  </cols>
  <sheetData>
    <row r="1" spans="2:32" x14ac:dyDescent="0.25">
      <c r="B1" s="851" t="s">
        <v>171</v>
      </c>
      <c r="C1" s="771">
        <v>541.1</v>
      </c>
      <c r="G1" s="856"/>
      <c r="H1" s="856"/>
      <c r="I1" s="856"/>
      <c r="J1" s="856"/>
      <c r="K1" s="856"/>
      <c r="L1" s="856"/>
      <c r="M1" s="856"/>
      <c r="N1" s="856"/>
      <c r="O1" s="856"/>
      <c r="P1" s="856"/>
      <c r="Q1" s="856"/>
      <c r="R1" s="772"/>
      <c r="S1" s="772"/>
      <c r="T1" s="772"/>
      <c r="U1" s="879"/>
      <c r="V1" s="879"/>
      <c r="W1" s="879"/>
      <c r="X1" s="772"/>
      <c r="Y1" s="772"/>
      <c r="Z1" s="772"/>
      <c r="AA1" s="879"/>
      <c r="AB1" s="879"/>
      <c r="AC1" s="879"/>
      <c r="AD1" s="772"/>
      <c r="AE1" s="772"/>
      <c r="AF1" s="772"/>
    </row>
    <row r="2" spans="2:32" x14ac:dyDescent="0.25">
      <c r="B2" s="502" t="s">
        <v>35</v>
      </c>
      <c r="C2" s="482">
        <v>348.4</v>
      </c>
      <c r="G2" s="856"/>
      <c r="H2" s="856"/>
      <c r="I2" s="856"/>
      <c r="J2" s="856"/>
      <c r="K2" s="856"/>
      <c r="L2" s="856"/>
      <c r="M2" s="856"/>
      <c r="N2" s="856"/>
      <c r="O2" s="856"/>
      <c r="P2" s="856"/>
      <c r="Q2" s="856"/>
      <c r="R2" s="483"/>
      <c r="S2" s="483"/>
      <c r="T2" s="483"/>
      <c r="U2" s="856"/>
      <c r="V2" s="856"/>
      <c r="W2" s="856"/>
      <c r="X2" s="483"/>
      <c r="Y2" s="483"/>
      <c r="Z2" s="483"/>
      <c r="AA2" s="856"/>
      <c r="AB2" s="856"/>
      <c r="AC2" s="856"/>
      <c r="AD2" s="856"/>
      <c r="AE2" s="483"/>
      <c r="AF2" s="483"/>
    </row>
    <row r="3" spans="2:32" x14ac:dyDescent="0.25">
      <c r="B3" s="502" t="s">
        <v>36</v>
      </c>
      <c r="C3" s="482">
        <v>35.299999999999997</v>
      </c>
      <c r="G3" s="856"/>
      <c r="H3" s="856"/>
      <c r="I3" s="856"/>
      <c r="J3" s="856"/>
      <c r="K3" s="856"/>
      <c r="L3" s="856"/>
      <c r="M3" s="856"/>
      <c r="N3" s="856"/>
      <c r="O3" s="856"/>
      <c r="P3" s="856"/>
      <c r="Q3" s="856"/>
      <c r="R3" s="483"/>
      <c r="S3" s="483"/>
      <c r="T3" s="483"/>
      <c r="U3" s="856"/>
      <c r="V3" s="856"/>
      <c r="W3" s="856"/>
      <c r="X3" s="483"/>
      <c r="Y3" s="483"/>
      <c r="Z3" s="483"/>
      <c r="AA3" s="856"/>
      <c r="AB3" s="856"/>
      <c r="AC3" s="856"/>
      <c r="AD3" s="856"/>
      <c r="AE3" s="483"/>
      <c r="AF3" s="483"/>
    </row>
    <row r="4" spans="2:32" ht="15.75" thickBot="1" x14ac:dyDescent="0.3">
      <c r="B4" s="880" t="s">
        <v>37</v>
      </c>
      <c r="C4" s="503">
        <v>157.40000000000003</v>
      </c>
      <c r="G4" s="856"/>
      <c r="H4" s="856"/>
      <c r="I4" s="856"/>
      <c r="J4" s="856"/>
      <c r="K4" s="856"/>
      <c r="L4" s="856"/>
      <c r="M4" s="856"/>
      <c r="N4" s="856"/>
      <c r="O4" s="856"/>
      <c r="P4" s="856"/>
      <c r="Q4" s="856"/>
      <c r="R4" s="483"/>
      <c r="S4" s="483"/>
      <c r="T4" s="483"/>
      <c r="U4" s="856"/>
      <c r="V4" s="856"/>
      <c r="W4" s="856"/>
      <c r="X4" s="483"/>
      <c r="Y4" s="483"/>
      <c r="Z4" s="483"/>
      <c r="AA4" s="856"/>
      <c r="AB4" s="856"/>
      <c r="AC4" s="856"/>
      <c r="AD4" s="856"/>
      <c r="AE4" s="483"/>
      <c r="AF4" s="483"/>
    </row>
    <row r="5" spans="2:32" x14ac:dyDescent="0.25">
      <c r="B5" s="640"/>
      <c r="C5" s="856"/>
      <c r="G5" s="856"/>
      <c r="H5" s="856"/>
      <c r="I5" s="856"/>
      <c r="J5" s="856"/>
      <c r="K5" s="856"/>
      <c r="L5" s="856"/>
      <c r="M5" s="856"/>
      <c r="N5" s="856"/>
      <c r="O5" s="856"/>
      <c r="P5" s="856"/>
      <c r="Q5" s="856"/>
      <c r="R5" s="856"/>
      <c r="S5" s="856"/>
      <c r="T5" s="856"/>
      <c r="U5" s="856"/>
      <c r="V5" s="856"/>
      <c r="W5" s="856"/>
      <c r="X5" s="856"/>
      <c r="Y5" s="856"/>
      <c r="Z5" s="856"/>
      <c r="AA5" s="856"/>
      <c r="AB5" s="856"/>
      <c r="AC5" s="856"/>
      <c r="AD5" s="856"/>
      <c r="AE5" s="856"/>
      <c r="AF5" s="856"/>
    </row>
    <row r="6" spans="2:32" x14ac:dyDescent="0.25">
      <c r="B6" s="640"/>
      <c r="C6" s="856"/>
      <c r="D6" s="853"/>
      <c r="E6" s="779"/>
      <c r="F6" s="779"/>
      <c r="G6" s="856"/>
      <c r="H6" s="856"/>
      <c r="I6" s="856"/>
      <c r="J6" s="856"/>
      <c r="K6" s="856"/>
      <c r="L6" s="856"/>
      <c r="M6" s="856"/>
      <c r="N6" s="856"/>
      <c r="O6" s="856"/>
      <c r="P6" s="856"/>
      <c r="Q6" s="856"/>
      <c r="R6" s="856"/>
      <c r="S6" s="856"/>
      <c r="T6" s="856"/>
      <c r="U6" s="856"/>
      <c r="V6" s="856"/>
      <c r="W6" s="856"/>
      <c r="X6" s="856"/>
      <c r="Y6" s="856"/>
      <c r="Z6" s="856"/>
      <c r="AA6" s="856"/>
      <c r="AB6" s="856"/>
      <c r="AC6" s="856"/>
      <c r="AD6" s="856"/>
      <c r="AE6" s="856"/>
      <c r="AF6" s="856"/>
    </row>
    <row r="7" spans="2:32" x14ac:dyDescent="0.25">
      <c r="B7" s="640"/>
      <c r="C7" s="856"/>
      <c r="G7" s="856"/>
      <c r="H7" s="856"/>
      <c r="I7" s="856"/>
      <c r="J7" s="856"/>
      <c r="K7" s="856"/>
      <c r="L7" s="856"/>
      <c r="M7" s="856"/>
      <c r="N7" s="856"/>
      <c r="O7" s="856"/>
      <c r="P7" s="856"/>
      <c r="Q7" s="856"/>
      <c r="R7" s="856"/>
      <c r="S7" s="856"/>
      <c r="T7" s="856"/>
      <c r="U7" s="856"/>
      <c r="V7" s="856"/>
      <c r="W7" s="856"/>
      <c r="X7" s="856"/>
      <c r="Y7" s="856"/>
      <c r="Z7" s="856"/>
      <c r="AA7" s="856"/>
      <c r="AB7" s="856"/>
      <c r="AC7" s="856"/>
      <c r="AD7" s="856"/>
      <c r="AE7" s="856"/>
      <c r="AF7" s="856"/>
    </row>
    <row r="8" spans="2:32" x14ac:dyDescent="0.25">
      <c r="B8" s="640"/>
      <c r="C8" s="856"/>
      <c r="G8" s="856"/>
      <c r="H8" s="856"/>
      <c r="I8" s="856"/>
      <c r="J8" s="856"/>
      <c r="K8" s="856"/>
      <c r="L8" s="856"/>
      <c r="M8" s="856"/>
      <c r="N8" s="856"/>
      <c r="O8" s="856"/>
      <c r="P8" s="856"/>
      <c r="Q8" s="856"/>
      <c r="R8" s="856"/>
      <c r="S8" s="856"/>
      <c r="T8" s="856"/>
      <c r="U8" s="856"/>
      <c r="V8" s="856"/>
      <c r="W8" s="856"/>
      <c r="X8" s="856"/>
      <c r="Y8" s="856"/>
      <c r="Z8" s="856"/>
      <c r="AA8" s="856"/>
      <c r="AB8" s="856"/>
      <c r="AC8" s="856"/>
      <c r="AD8" s="856"/>
      <c r="AE8" s="856"/>
      <c r="AF8" s="856"/>
    </row>
    <row r="9" spans="2:32" x14ac:dyDescent="0.25">
      <c r="B9" s="640"/>
      <c r="C9" s="856"/>
      <c r="G9" s="856"/>
      <c r="H9" s="856"/>
      <c r="I9" s="856"/>
      <c r="J9" s="856"/>
      <c r="K9" s="856"/>
      <c r="L9" s="856"/>
      <c r="M9" s="856"/>
      <c r="N9" s="856"/>
      <c r="O9" s="856"/>
      <c r="P9" s="856"/>
      <c r="Q9" s="856"/>
      <c r="R9" s="856"/>
      <c r="S9" s="856"/>
      <c r="T9" s="856"/>
      <c r="U9" s="856"/>
      <c r="V9" s="856"/>
      <c r="W9" s="856"/>
      <c r="X9" s="856"/>
      <c r="Y9" s="856"/>
      <c r="Z9" s="856"/>
      <c r="AA9" s="856"/>
      <c r="AB9" s="856"/>
      <c r="AC9" s="856"/>
      <c r="AD9" s="856"/>
      <c r="AE9" s="856"/>
      <c r="AF9" s="856"/>
    </row>
    <row r="10" spans="2:32" x14ac:dyDescent="0.25">
      <c r="B10" s="640"/>
      <c r="C10" s="856"/>
      <c r="D10" s="781"/>
      <c r="E10" s="781"/>
      <c r="F10" s="781"/>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row>
    <row r="11" spans="2:32" x14ac:dyDescent="0.25">
      <c r="B11" s="640"/>
      <c r="C11" s="856"/>
      <c r="G11" s="856"/>
      <c r="H11" s="856"/>
      <c r="I11" s="856"/>
      <c r="J11" s="856"/>
      <c r="K11" s="856"/>
      <c r="L11" s="856"/>
      <c r="M11" s="856"/>
      <c r="N11" s="856"/>
      <c r="O11" s="856"/>
      <c r="P11" s="856"/>
      <c r="Q11" s="856"/>
      <c r="R11" s="856"/>
      <c r="S11" s="856"/>
      <c r="T11" s="856"/>
      <c r="U11" s="856"/>
      <c r="V11" s="856"/>
      <c r="W11" s="856"/>
      <c r="X11" s="856"/>
      <c r="Y11" s="856"/>
      <c r="Z11" s="856"/>
      <c r="AA11" s="856"/>
      <c r="AB11" s="856"/>
      <c r="AC11" s="856"/>
      <c r="AD11" s="856"/>
      <c r="AE11" s="856"/>
      <c r="AF11" s="856"/>
    </row>
    <row r="12" spans="2:32" x14ac:dyDescent="0.25">
      <c r="B12" s="640"/>
      <c r="C12" s="856"/>
      <c r="D12" s="783"/>
      <c r="E12" s="783"/>
      <c r="F12" s="783"/>
      <c r="G12" s="856"/>
      <c r="H12" s="856"/>
      <c r="I12" s="856"/>
      <c r="J12" s="856"/>
      <c r="K12" s="856"/>
      <c r="L12" s="856"/>
      <c r="M12" s="856"/>
      <c r="N12" s="856"/>
      <c r="O12" s="856"/>
      <c r="P12" s="856"/>
      <c r="Q12" s="856"/>
      <c r="R12" s="856"/>
      <c r="S12" s="856"/>
      <c r="T12" s="856"/>
      <c r="U12" s="856"/>
      <c r="V12" s="856"/>
      <c r="W12" s="856"/>
      <c r="X12" s="856"/>
      <c r="Y12" s="856"/>
      <c r="Z12" s="856"/>
      <c r="AA12" s="856"/>
      <c r="AB12" s="856"/>
      <c r="AC12" s="856"/>
      <c r="AD12" s="856"/>
      <c r="AE12" s="856"/>
      <c r="AF12" s="856"/>
    </row>
    <row r="13" spans="2:32" ht="15.75" thickBot="1" x14ac:dyDescent="0.3">
      <c r="B13" s="640" t="s">
        <v>168</v>
      </c>
      <c r="C13" s="782"/>
      <c r="D13" s="784"/>
      <c r="E13" s="784"/>
      <c r="F13" s="784"/>
      <c r="G13" s="782"/>
      <c r="H13" s="782"/>
      <c r="I13" s="782"/>
      <c r="J13" s="782"/>
      <c r="K13" s="782"/>
      <c r="L13" s="782"/>
      <c r="M13" s="782"/>
      <c r="N13" s="782"/>
      <c r="O13" s="782"/>
      <c r="P13" s="782"/>
      <c r="Q13" s="782"/>
      <c r="R13" s="782"/>
      <c r="S13" s="782"/>
      <c r="T13" s="782"/>
      <c r="U13" s="782"/>
      <c r="V13" s="782"/>
      <c r="W13" s="782"/>
      <c r="X13" s="782"/>
      <c r="Y13" s="782"/>
      <c r="Z13" s="782"/>
      <c r="AA13" s="782"/>
      <c r="AB13" s="782"/>
      <c r="AC13" s="782"/>
      <c r="AD13" s="782"/>
      <c r="AE13" s="782"/>
      <c r="AF13" s="782"/>
    </row>
    <row r="14" spans="2:32" ht="15.75" thickBot="1" x14ac:dyDescent="0.3">
      <c r="B14" s="502"/>
      <c r="D14" s="783"/>
      <c r="E14" s="704" t="s">
        <v>274</v>
      </c>
      <c r="F14" s="737" t="s">
        <v>275</v>
      </c>
      <c r="H14" s="925">
        <v>2026</v>
      </c>
      <c r="I14" s="926"/>
      <c r="J14" s="927"/>
      <c r="L14" s="946">
        <v>2025</v>
      </c>
      <c r="M14" s="947"/>
      <c r="N14" s="947"/>
      <c r="O14" s="947"/>
      <c r="P14" s="948"/>
      <c r="R14" s="946">
        <v>2024</v>
      </c>
      <c r="S14" s="947"/>
      <c r="T14" s="947"/>
      <c r="U14" s="947"/>
      <c r="V14" s="948"/>
      <c r="W14" s="787"/>
      <c r="X14" s="946">
        <v>2023</v>
      </c>
      <c r="Y14" s="947"/>
      <c r="Z14" s="947"/>
      <c r="AA14" s="947"/>
      <c r="AB14" s="948"/>
      <c r="AC14" s="787"/>
      <c r="AD14" s="964">
        <v>2022</v>
      </c>
      <c r="AE14" s="965"/>
      <c r="AF14" s="966"/>
    </row>
    <row r="15" spans="2:32" x14ac:dyDescent="0.25">
      <c r="B15" s="789"/>
      <c r="E15" s="747" t="s">
        <v>276</v>
      </c>
      <c r="F15" s="707" t="s">
        <v>276</v>
      </c>
      <c r="H15" s="657" t="s">
        <v>277</v>
      </c>
      <c r="I15" s="792" t="s">
        <v>278</v>
      </c>
      <c r="J15" s="910" t="s">
        <v>279</v>
      </c>
      <c r="L15" s="657" t="s">
        <v>277</v>
      </c>
      <c r="M15" s="791" t="s">
        <v>278</v>
      </c>
      <c r="N15" s="791" t="s">
        <v>279</v>
      </c>
      <c r="O15" s="791" t="s">
        <v>280</v>
      </c>
      <c r="P15" s="861" t="s">
        <v>254</v>
      </c>
      <c r="R15" s="657" t="s">
        <v>277</v>
      </c>
      <c r="S15" s="791" t="s">
        <v>278</v>
      </c>
      <c r="T15" s="791" t="s">
        <v>279</v>
      </c>
      <c r="U15" s="791" t="s">
        <v>280</v>
      </c>
      <c r="V15" s="861" t="s">
        <v>255</v>
      </c>
      <c r="W15" s="795"/>
      <c r="X15" s="657" t="s">
        <v>277</v>
      </c>
      <c r="Y15" s="791" t="s">
        <v>278</v>
      </c>
      <c r="Z15" s="791" t="s">
        <v>279</v>
      </c>
      <c r="AA15" s="791" t="s">
        <v>280</v>
      </c>
      <c r="AB15" s="861" t="s">
        <v>256</v>
      </c>
      <c r="AC15" s="795"/>
      <c r="AD15" s="638" t="s">
        <v>279</v>
      </c>
      <c r="AE15" s="639" t="s">
        <v>280</v>
      </c>
      <c r="AF15" s="881" t="s">
        <v>257</v>
      </c>
    </row>
    <row r="16" spans="2:32" x14ac:dyDescent="0.25">
      <c r="B16" s="502"/>
      <c r="C16" s="573"/>
      <c r="E16" s="799"/>
      <c r="F16" s="800"/>
      <c r="G16" s="573"/>
      <c r="H16" s="630"/>
      <c r="I16" s="520"/>
      <c r="J16" s="769"/>
      <c r="K16" s="573"/>
      <c r="L16" s="630"/>
      <c r="M16" s="520"/>
      <c r="N16" s="520"/>
      <c r="O16" s="520"/>
      <c r="P16" s="819"/>
      <c r="Q16" s="573"/>
      <c r="R16" s="630"/>
      <c r="S16" s="520"/>
      <c r="T16" s="520"/>
      <c r="U16" s="520"/>
      <c r="V16" s="819"/>
      <c r="W16" s="862"/>
      <c r="X16" s="630"/>
      <c r="Y16" s="520"/>
      <c r="Z16" s="520"/>
      <c r="AA16" s="520"/>
      <c r="AB16" s="819"/>
      <c r="AC16" s="862"/>
      <c r="AD16" s="630"/>
      <c r="AE16" s="520"/>
      <c r="AF16" s="520"/>
    </row>
    <row r="17" spans="1:32" x14ac:dyDescent="0.25">
      <c r="A17" t="s">
        <v>3</v>
      </c>
      <c r="B17" s="802" t="s">
        <v>3</v>
      </c>
      <c r="E17" s="764">
        <f>SUM(H17:J17,O17)</f>
        <v>82695.758000000002</v>
      </c>
      <c r="F17" s="733">
        <f>SUM(L17:N17,U17)</f>
        <v>74501.543340000004</v>
      </c>
      <c r="H17" s="574">
        <v>21916.353999999999</v>
      </c>
      <c r="I17" s="577">
        <v>29749.249</v>
      </c>
      <c r="J17" s="693">
        <v>16311.335999999999</v>
      </c>
      <c r="L17" s="574">
        <v>23644.645</v>
      </c>
      <c r="M17" s="558">
        <v>24855.139340000002</v>
      </c>
      <c r="N17" s="558">
        <v>13293.759</v>
      </c>
      <c r="O17" s="558">
        <v>14718.819</v>
      </c>
      <c r="P17" s="562">
        <v>76512.362340000007</v>
      </c>
      <c r="R17" s="574">
        <v>22541</v>
      </c>
      <c r="S17" s="558">
        <v>25291</v>
      </c>
      <c r="T17" s="558">
        <v>13686</v>
      </c>
      <c r="U17" s="558">
        <v>12708</v>
      </c>
      <c r="V17" s="558">
        <v>74226</v>
      </c>
      <c r="W17" s="801"/>
      <c r="X17" s="574">
        <v>24529</v>
      </c>
      <c r="Y17" s="558">
        <v>22160</v>
      </c>
      <c r="Z17" s="459">
        <v>10930</v>
      </c>
      <c r="AA17" s="459">
        <v>9433.7909999999974</v>
      </c>
      <c r="AB17" s="562">
        <v>67052.790999999997</v>
      </c>
      <c r="AC17" s="801"/>
      <c r="AD17" s="597">
        <v>10712</v>
      </c>
      <c r="AE17" s="558">
        <v>14032</v>
      </c>
      <c r="AF17" s="562">
        <v>24744</v>
      </c>
    </row>
    <row r="18" spans="1:32" ht="17.25" x14ac:dyDescent="0.4">
      <c r="A18" t="s">
        <v>186</v>
      </c>
      <c r="B18" s="802" t="s">
        <v>4</v>
      </c>
      <c r="D18" s="781"/>
      <c r="E18" s="805">
        <f>SUM(H18:J18,O18)</f>
        <v>29655.150999999998</v>
      </c>
      <c r="F18" s="806">
        <f>SUM(L18:N18,U18)</f>
        <v>27196.391</v>
      </c>
      <c r="H18" s="575">
        <v>7833.2960000000003</v>
      </c>
      <c r="I18" s="902">
        <v>10428.213</v>
      </c>
      <c r="J18" s="702">
        <v>6049.357</v>
      </c>
      <c r="L18" s="575">
        <v>8507.8389999999999</v>
      </c>
      <c r="M18" s="576">
        <v>8957.1970000000001</v>
      </c>
      <c r="N18" s="576">
        <v>4852.3549999999996</v>
      </c>
      <c r="O18" s="576">
        <v>5344.2849999999999</v>
      </c>
      <c r="P18" s="583">
        <v>27661.675999999999</v>
      </c>
      <c r="R18" s="575">
        <v>8491</v>
      </c>
      <c r="S18" s="576">
        <v>9249</v>
      </c>
      <c r="T18" s="576">
        <v>5041</v>
      </c>
      <c r="U18" s="576">
        <v>4879</v>
      </c>
      <c r="V18" s="576">
        <v>27660</v>
      </c>
      <c r="W18" s="801"/>
      <c r="X18" s="575">
        <v>8948</v>
      </c>
      <c r="Y18" s="576">
        <v>8184</v>
      </c>
      <c r="Z18" s="811">
        <v>4391</v>
      </c>
      <c r="AA18" s="811">
        <v>3514.5930000000008</v>
      </c>
      <c r="AB18" s="583">
        <v>25037.593000000001</v>
      </c>
      <c r="AC18" s="801"/>
      <c r="AD18" s="865">
        <v>5271</v>
      </c>
      <c r="AE18" s="576">
        <v>5748</v>
      </c>
      <c r="AF18" s="583">
        <v>11019</v>
      </c>
    </row>
    <row r="19" spans="1:32" x14ac:dyDescent="0.25">
      <c r="A19" t="s">
        <v>5</v>
      </c>
      <c r="B19" s="802" t="s">
        <v>5</v>
      </c>
      <c r="D19" s="781"/>
      <c r="E19" s="816">
        <f>E17-E18</f>
        <v>53040.607000000004</v>
      </c>
      <c r="F19" s="817">
        <f>F17-F18</f>
        <v>47305.152340000001</v>
      </c>
      <c r="H19" s="574">
        <v>14083.057999999999</v>
      </c>
      <c r="I19" s="577">
        <v>19321.036</v>
      </c>
      <c r="J19" s="693">
        <v>10261.978999999999</v>
      </c>
      <c r="L19" s="574">
        <v>15136.806</v>
      </c>
      <c r="M19" s="577">
        <v>15897.942340000001</v>
      </c>
      <c r="N19" s="577">
        <v>8441.4040000000005</v>
      </c>
      <c r="O19" s="577">
        <v>9374.5339999999997</v>
      </c>
      <c r="P19" s="584">
        <v>48850.686340000007</v>
      </c>
      <c r="R19" s="574">
        <v>14050</v>
      </c>
      <c r="S19" s="577">
        <v>16042</v>
      </c>
      <c r="T19" s="577">
        <v>8645</v>
      </c>
      <c r="U19" s="577">
        <v>7829</v>
      </c>
      <c r="V19" s="577">
        <v>46566</v>
      </c>
      <c r="W19" s="801"/>
      <c r="X19" s="574">
        <v>15581</v>
      </c>
      <c r="Y19" s="558">
        <v>13976</v>
      </c>
      <c r="Z19" s="459">
        <v>6539</v>
      </c>
      <c r="AA19" s="459">
        <v>5919.1979999999967</v>
      </c>
      <c r="AB19" s="562">
        <v>42015.197999999997</v>
      </c>
      <c r="AC19" s="801"/>
      <c r="AD19" s="597">
        <v>5441</v>
      </c>
      <c r="AE19" s="558">
        <v>8284</v>
      </c>
      <c r="AF19" s="562">
        <v>13725</v>
      </c>
    </row>
    <row r="20" spans="1:32" hidden="1" outlineLevel="1" x14ac:dyDescent="0.25">
      <c r="A20" t="s">
        <v>187</v>
      </c>
      <c r="B20" s="502" t="s">
        <v>6</v>
      </c>
      <c r="D20" s="818"/>
      <c r="E20" s="756">
        <f>SUM(H20:J20,O20)</f>
        <v>24788.415999999997</v>
      </c>
      <c r="F20" s="731">
        <f>SUM(L20:N20,U20)</f>
        <v>21038.559999999998</v>
      </c>
      <c r="H20" s="531">
        <v>5726.9189999999999</v>
      </c>
      <c r="I20" s="532">
        <v>6136.9449999999997</v>
      </c>
      <c r="J20" s="691">
        <v>5739.44</v>
      </c>
      <c r="L20" s="531">
        <v>5525.6989999999996</v>
      </c>
      <c r="M20" s="501">
        <v>5554.1750000000002</v>
      </c>
      <c r="N20" s="501">
        <v>4846.6859999999997</v>
      </c>
      <c r="O20" s="501">
        <v>7185.1119999999992</v>
      </c>
      <c r="P20" s="510">
        <v>23111.671999999999</v>
      </c>
      <c r="R20" s="531">
        <v>5297</v>
      </c>
      <c r="S20" s="501">
        <v>5089</v>
      </c>
      <c r="T20" s="501">
        <v>5231</v>
      </c>
      <c r="U20" s="501">
        <v>5112</v>
      </c>
      <c r="V20" s="501">
        <v>20729</v>
      </c>
      <c r="W20" s="801"/>
      <c r="X20" s="531">
        <v>5107</v>
      </c>
      <c r="Y20" s="501">
        <v>5705</v>
      </c>
      <c r="Z20" s="468">
        <v>3842</v>
      </c>
      <c r="AA20" s="468">
        <v>4794.9680000000008</v>
      </c>
      <c r="AB20" s="510">
        <v>19448.968000000001</v>
      </c>
      <c r="AC20" s="801"/>
      <c r="AD20" s="550">
        <v>10238</v>
      </c>
      <c r="AE20" s="501">
        <v>7279</v>
      </c>
      <c r="AF20" s="510">
        <v>17517</v>
      </c>
    </row>
    <row r="21" spans="1:32" hidden="1" outlineLevel="1" x14ac:dyDescent="0.25">
      <c r="A21" t="s">
        <v>188</v>
      </c>
      <c r="B21" s="502" t="s">
        <v>7</v>
      </c>
      <c r="D21" s="818"/>
      <c r="E21" s="756">
        <f>SUM(H21:J21,O21)</f>
        <v>1000</v>
      </c>
      <c r="F21" s="731">
        <f>SUM(L21:N21,U21)</f>
        <v>1000</v>
      </c>
      <c r="H21" s="531">
        <v>250</v>
      </c>
      <c r="I21" s="532">
        <v>250</v>
      </c>
      <c r="J21" s="691">
        <v>250</v>
      </c>
      <c r="L21" s="531">
        <v>250</v>
      </c>
      <c r="M21" s="501">
        <v>249.999</v>
      </c>
      <c r="N21" s="501">
        <v>250.001</v>
      </c>
      <c r="O21" s="501">
        <v>250</v>
      </c>
      <c r="P21" s="510">
        <v>1000</v>
      </c>
      <c r="R21" s="531">
        <v>250</v>
      </c>
      <c r="S21" s="501">
        <v>250</v>
      </c>
      <c r="T21" s="501">
        <v>250</v>
      </c>
      <c r="U21" s="501">
        <v>250</v>
      </c>
      <c r="V21" s="501">
        <v>1000</v>
      </c>
      <c r="W21" s="801"/>
      <c r="X21" s="531">
        <v>250</v>
      </c>
      <c r="Y21" s="501">
        <v>250</v>
      </c>
      <c r="Z21" s="468">
        <v>250</v>
      </c>
      <c r="AA21" s="468">
        <v>250</v>
      </c>
      <c r="AB21" s="510">
        <v>1000</v>
      </c>
      <c r="AC21" s="801"/>
      <c r="AD21" s="550">
        <v>250</v>
      </c>
      <c r="AE21" s="501">
        <v>250</v>
      </c>
      <c r="AF21" s="510">
        <v>500</v>
      </c>
    </row>
    <row r="22" spans="1:32" hidden="1" outlineLevel="1" x14ac:dyDescent="0.25">
      <c r="A22" t="s">
        <v>189</v>
      </c>
      <c r="B22" s="502" t="s">
        <v>8</v>
      </c>
      <c r="E22" s="756">
        <f>SUM(H22:J22,O22)</f>
        <v>20813.64</v>
      </c>
      <c r="F22" s="731">
        <f>SUM(L22:N22,U22)</f>
        <v>20813.23</v>
      </c>
      <c r="H22" s="599">
        <v>5203.41</v>
      </c>
      <c r="I22" s="581">
        <v>5203.41</v>
      </c>
      <c r="J22" s="665">
        <v>5203.41</v>
      </c>
      <c r="L22" s="599">
        <v>5203.41</v>
      </c>
      <c r="M22" s="581">
        <v>5203.41</v>
      </c>
      <c r="N22" s="581">
        <v>5203.41</v>
      </c>
      <c r="O22" s="581">
        <v>5203.41</v>
      </c>
      <c r="P22" s="590">
        <v>20813.64</v>
      </c>
      <c r="R22" s="599">
        <v>5203</v>
      </c>
      <c r="S22" s="581">
        <v>5204</v>
      </c>
      <c r="T22" s="581">
        <v>5203</v>
      </c>
      <c r="U22" s="581">
        <v>5203</v>
      </c>
      <c r="V22" s="581">
        <v>20813</v>
      </c>
      <c r="W22" s="801"/>
      <c r="X22" s="599">
        <v>5203</v>
      </c>
      <c r="Y22" s="581">
        <v>5204</v>
      </c>
      <c r="Z22" s="581">
        <v>5203</v>
      </c>
      <c r="AA22" s="581">
        <v>5203.6399999999994</v>
      </c>
      <c r="AB22" s="590">
        <v>20813.64</v>
      </c>
      <c r="AC22" s="801"/>
      <c r="AD22" s="599">
        <v>3422</v>
      </c>
      <c r="AE22" s="581">
        <v>6118</v>
      </c>
      <c r="AF22" s="590">
        <v>9540</v>
      </c>
    </row>
    <row r="23" spans="1:32" ht="17.25" hidden="1" outlineLevel="1" x14ac:dyDescent="0.4">
      <c r="A23" t="s">
        <v>210</v>
      </c>
      <c r="B23" s="502" t="s">
        <v>53</v>
      </c>
      <c r="E23" s="820">
        <f>SUM(H23:J23,O23)</f>
        <v>20500</v>
      </c>
      <c r="F23" s="732">
        <f>SUM(L23:N23,U23)</f>
        <v>0</v>
      </c>
      <c r="H23" s="578">
        <v>20500</v>
      </c>
      <c r="I23" s="579">
        <v>0</v>
      </c>
      <c r="J23" s="666">
        <v>0</v>
      </c>
      <c r="L23" s="578">
        <v>0</v>
      </c>
      <c r="M23" s="579">
        <v>0</v>
      </c>
      <c r="N23" s="579">
        <v>0</v>
      </c>
      <c r="O23" s="579">
        <v>0</v>
      </c>
      <c r="P23" s="585">
        <v>0</v>
      </c>
      <c r="R23" s="578">
        <v>0</v>
      </c>
      <c r="S23" s="579">
        <v>0</v>
      </c>
      <c r="T23" s="579">
        <v>0</v>
      </c>
      <c r="U23" s="579">
        <v>0</v>
      </c>
      <c r="V23" s="579">
        <v>0</v>
      </c>
      <c r="W23" s="801"/>
      <c r="X23" s="578">
        <v>0</v>
      </c>
      <c r="Y23" s="579">
        <v>0</v>
      </c>
      <c r="Z23" s="579">
        <v>0</v>
      </c>
      <c r="AA23" s="579">
        <v>57810</v>
      </c>
      <c r="AB23" s="585">
        <v>57810</v>
      </c>
      <c r="AC23" s="801"/>
      <c r="AD23" s="578">
        <v>0</v>
      </c>
      <c r="AE23" s="579">
        <v>0</v>
      </c>
      <c r="AF23" s="585">
        <v>0</v>
      </c>
    </row>
    <row r="24" spans="1:32" collapsed="1" x14ac:dyDescent="0.25">
      <c r="A24" t="s">
        <v>190</v>
      </c>
      <c r="B24" s="802" t="s">
        <v>10</v>
      </c>
      <c r="E24" s="816">
        <f>E19-SUM(E20:E23)</f>
        <v>-14061.448999999993</v>
      </c>
      <c r="F24" s="817">
        <f>F19-SUM(F20:F23)</f>
        <v>4453.362340000007</v>
      </c>
      <c r="H24" s="574">
        <v>-17597.271000000001</v>
      </c>
      <c r="I24" s="577">
        <v>7730.6810000000005</v>
      </c>
      <c r="J24" s="693">
        <v>-930.871000000001</v>
      </c>
      <c r="L24" s="574">
        <v>4157.6970000000001</v>
      </c>
      <c r="M24" s="577">
        <v>4890.3583400000025</v>
      </c>
      <c r="N24" s="577">
        <v>-1858.6929999999993</v>
      </c>
      <c r="O24" s="577">
        <v>-3263.9879999999994</v>
      </c>
      <c r="P24" s="584">
        <v>3925.3743400000094</v>
      </c>
      <c r="R24" s="574">
        <v>3300</v>
      </c>
      <c r="S24" s="577">
        <v>5499</v>
      </c>
      <c r="T24" s="577">
        <v>-2039</v>
      </c>
      <c r="U24" s="577">
        <v>-2736</v>
      </c>
      <c r="V24" s="577">
        <v>4024</v>
      </c>
      <c r="W24" s="801"/>
      <c r="X24" s="574">
        <v>5021</v>
      </c>
      <c r="Y24" s="558">
        <v>2817</v>
      </c>
      <c r="Z24" s="459">
        <v>-2756</v>
      </c>
      <c r="AA24" s="459">
        <v>-62139.41</v>
      </c>
      <c r="AB24" s="562">
        <v>-57057.41</v>
      </c>
      <c r="AC24" s="801"/>
      <c r="AD24" s="597">
        <v>-8469</v>
      </c>
      <c r="AE24" s="558">
        <v>-5363</v>
      </c>
      <c r="AF24" s="562">
        <v>-13832</v>
      </c>
    </row>
    <row r="25" spans="1:32" hidden="1" outlineLevel="1" x14ac:dyDescent="0.25">
      <c r="A25" t="s">
        <v>193</v>
      </c>
      <c r="B25" s="502" t="s">
        <v>11</v>
      </c>
      <c r="E25" s="756">
        <f>SUM(H25:J25,O25)</f>
        <v>322.35200000000003</v>
      </c>
      <c r="F25" s="731">
        <f>SUM(L25:N25,U25)</f>
        <v>504.93934000000002</v>
      </c>
      <c r="H25" s="531">
        <v>82.042000000000002</v>
      </c>
      <c r="I25" s="532">
        <v>81.994</v>
      </c>
      <c r="J25" s="691">
        <v>79.319000000000003</v>
      </c>
      <c r="L25" s="531">
        <v>78.460999999999999</v>
      </c>
      <c r="M25" s="501">
        <v>88.451340000000002</v>
      </c>
      <c r="N25" s="501">
        <v>85.027000000000001</v>
      </c>
      <c r="O25" s="501">
        <v>78.997</v>
      </c>
      <c r="P25" s="510">
        <v>330.93633999999997</v>
      </c>
      <c r="R25" s="531">
        <v>79</v>
      </c>
      <c r="S25" s="501">
        <v>83</v>
      </c>
      <c r="T25" s="501">
        <v>79</v>
      </c>
      <c r="U25" s="501">
        <v>253</v>
      </c>
      <c r="V25" s="501">
        <v>494</v>
      </c>
      <c r="W25" s="801"/>
      <c r="X25" s="531">
        <v>-20</v>
      </c>
      <c r="Y25" s="501">
        <v>322</v>
      </c>
      <c r="Z25" s="468">
        <v>71</v>
      </c>
      <c r="AA25" s="468">
        <v>13.29000000000002</v>
      </c>
      <c r="AB25" s="510">
        <v>386.29</v>
      </c>
      <c r="AC25" s="801"/>
      <c r="AD25" s="550">
        <v>346</v>
      </c>
      <c r="AE25" s="501">
        <v>-64</v>
      </c>
      <c r="AF25" s="510">
        <v>282</v>
      </c>
    </row>
    <row r="26" spans="1:32" hidden="1" outlineLevel="1" x14ac:dyDescent="0.25">
      <c r="A26" t="s">
        <v>191</v>
      </c>
      <c r="B26" s="502" t="s">
        <v>12</v>
      </c>
      <c r="E26" s="756">
        <f>SUM(H26:J26,O26)</f>
        <v>-32.611000000000004</v>
      </c>
      <c r="F26" s="731">
        <f>SUM(L26:N26,U26)</f>
        <v>-76.948000000000008</v>
      </c>
      <c r="H26" s="531">
        <v>-6.9770000000000003</v>
      </c>
      <c r="I26" s="532">
        <v>-9.1259999999999994</v>
      </c>
      <c r="J26" s="691">
        <v>-12.064</v>
      </c>
      <c r="L26" s="531">
        <v>-6.5</v>
      </c>
      <c r="M26" s="501">
        <v>-6.4409999999999998</v>
      </c>
      <c r="N26" s="501">
        <v>-9.0069999999999997</v>
      </c>
      <c r="O26" s="501">
        <v>-4.444</v>
      </c>
      <c r="P26" s="510">
        <v>-26.391999999999999</v>
      </c>
      <c r="R26" s="531">
        <v>-2</v>
      </c>
      <c r="S26" s="501">
        <v>-3</v>
      </c>
      <c r="T26" s="501">
        <v>-10</v>
      </c>
      <c r="U26" s="501">
        <v>-55</v>
      </c>
      <c r="V26" s="501">
        <v>-70</v>
      </c>
      <c r="W26" s="801"/>
      <c r="X26" s="531">
        <v>-3</v>
      </c>
      <c r="Y26" s="501">
        <v>-3</v>
      </c>
      <c r="Z26" s="468">
        <v>-3</v>
      </c>
      <c r="AA26" s="468">
        <v>-1.6080000000000005</v>
      </c>
      <c r="AB26" s="510">
        <v>-10.608000000000001</v>
      </c>
      <c r="AC26" s="801"/>
      <c r="AD26" s="550">
        <v>-4</v>
      </c>
      <c r="AE26" s="501">
        <v>-3</v>
      </c>
      <c r="AF26" s="510">
        <v>-7</v>
      </c>
    </row>
    <row r="27" spans="1:32" hidden="1" outlineLevel="1" x14ac:dyDescent="0.25">
      <c r="A27" t="s">
        <v>192</v>
      </c>
      <c r="B27" s="502" t="s">
        <v>13</v>
      </c>
      <c r="E27" s="756">
        <f>SUM(H27:J27,O27)</f>
        <v>14850.04</v>
      </c>
      <c r="F27" s="731">
        <f>SUM(L27:N27,U27)</f>
        <v>16570.377</v>
      </c>
      <c r="H27" s="531">
        <v>3690.598</v>
      </c>
      <c r="I27" s="532">
        <v>3594.3490000000002</v>
      </c>
      <c r="J27" s="691">
        <v>3590.518</v>
      </c>
      <c r="L27" s="531">
        <v>4128.6949999999997</v>
      </c>
      <c r="M27" s="501">
        <v>4014.01</v>
      </c>
      <c r="N27" s="501">
        <v>4037.672</v>
      </c>
      <c r="O27" s="501">
        <v>3974.5749999999998</v>
      </c>
      <c r="P27" s="510">
        <v>16154.951999999999</v>
      </c>
      <c r="R27" s="531">
        <v>4616</v>
      </c>
      <c r="S27" s="501">
        <v>4430</v>
      </c>
      <c r="T27" s="501">
        <v>4480</v>
      </c>
      <c r="U27" s="501">
        <v>4390</v>
      </c>
      <c r="V27" s="501">
        <v>17916</v>
      </c>
      <c r="W27" s="801"/>
      <c r="X27" s="531">
        <v>4322</v>
      </c>
      <c r="Y27" s="501">
        <v>4386</v>
      </c>
      <c r="Z27" s="468">
        <v>4635</v>
      </c>
      <c r="AA27" s="468">
        <v>4780.3139999999985</v>
      </c>
      <c r="AB27" s="510">
        <v>18123.313999999998</v>
      </c>
      <c r="AC27" s="801"/>
      <c r="AD27" s="550">
        <v>3251</v>
      </c>
      <c r="AE27" s="501">
        <v>4261</v>
      </c>
      <c r="AF27" s="510">
        <v>7512</v>
      </c>
    </row>
    <row r="28" spans="1:32" ht="17.25" hidden="1" outlineLevel="1" x14ac:dyDescent="0.4">
      <c r="A28" t="s">
        <v>194</v>
      </c>
      <c r="B28" s="502" t="s">
        <v>14</v>
      </c>
      <c r="E28" s="820">
        <f>SUM(H28:J28,O28)</f>
        <v>-1673.0049999999999</v>
      </c>
      <c r="F28" s="732">
        <f>SUM(L28:N28,U28)</f>
        <v>-2521.1480000000001</v>
      </c>
      <c r="H28" s="580">
        <v>45.347000000000001</v>
      </c>
      <c r="I28" s="823">
        <v>1934.3620000000001</v>
      </c>
      <c r="J28" s="696">
        <v>-1096.8620000000001</v>
      </c>
      <c r="L28" s="580">
        <v>394.476</v>
      </c>
      <c r="M28" s="579">
        <v>533.33500000000004</v>
      </c>
      <c r="N28" s="579">
        <v>-1438.9590000000001</v>
      </c>
      <c r="O28" s="579">
        <v>-2555.8519999999999</v>
      </c>
      <c r="P28" s="585">
        <v>-3067</v>
      </c>
      <c r="R28" s="580">
        <v>-80</v>
      </c>
      <c r="S28" s="579">
        <v>664</v>
      </c>
      <c r="T28" s="579">
        <v>-2315</v>
      </c>
      <c r="U28" s="579">
        <v>-2010</v>
      </c>
      <c r="V28" s="579">
        <v>-3741</v>
      </c>
      <c r="W28" s="801"/>
      <c r="X28" s="580">
        <v>1949</v>
      </c>
      <c r="Y28" s="579">
        <v>-2508</v>
      </c>
      <c r="Z28" s="523">
        <v>-2566</v>
      </c>
      <c r="AA28" s="523">
        <v>-2548.8720000000003</v>
      </c>
      <c r="AB28" s="585">
        <v>-5673.8720000000003</v>
      </c>
      <c r="AC28" s="801"/>
      <c r="AD28" s="578">
        <v>-3570</v>
      </c>
      <c r="AE28" s="579">
        <v>-308</v>
      </c>
      <c r="AF28" s="585">
        <v>-3878</v>
      </c>
    </row>
    <row r="29" spans="1:32" collapsed="1" x14ac:dyDescent="0.25">
      <c r="A29" t="s">
        <v>195</v>
      </c>
      <c r="B29" s="802" t="s">
        <v>17</v>
      </c>
      <c r="E29" s="764">
        <f>E24-SUM(E25:E28)</f>
        <v>-27528.224999999995</v>
      </c>
      <c r="F29" s="733">
        <f>F24-SUM(F25:F28)</f>
        <v>-10023.857999999993</v>
      </c>
      <c r="H29" s="574">
        <v>-21408.281000000003</v>
      </c>
      <c r="I29" s="577">
        <v>2129.1020000000008</v>
      </c>
      <c r="J29" s="693">
        <v>-3491.7820000000002</v>
      </c>
      <c r="L29" s="574">
        <v>-437.43499999999949</v>
      </c>
      <c r="M29" s="577">
        <v>261.00300000000243</v>
      </c>
      <c r="N29" s="577">
        <v>-4533.4259999999995</v>
      </c>
      <c r="O29" s="577">
        <v>-4757.2639999999992</v>
      </c>
      <c r="P29" s="584">
        <v>-9467.1219999999885</v>
      </c>
      <c r="R29" s="574">
        <v>-1313</v>
      </c>
      <c r="S29" s="577">
        <v>325</v>
      </c>
      <c r="T29" s="577">
        <v>-4273</v>
      </c>
      <c r="U29" s="577">
        <v>-5314</v>
      </c>
      <c r="V29" s="577">
        <v>-10575</v>
      </c>
      <c r="W29" s="801"/>
      <c r="X29" s="574">
        <v>-1227</v>
      </c>
      <c r="Y29" s="558">
        <v>620</v>
      </c>
      <c r="Z29" s="459">
        <v>-4893</v>
      </c>
      <c r="AA29" s="459">
        <v>-64382.534</v>
      </c>
      <c r="AB29" s="562">
        <v>-69882.534</v>
      </c>
      <c r="AC29" s="801"/>
      <c r="AD29" s="597">
        <v>-8492</v>
      </c>
      <c r="AE29" s="558">
        <v>-9249</v>
      </c>
      <c r="AF29" s="562">
        <v>-17741</v>
      </c>
    </row>
    <row r="30" spans="1:32" hidden="1" outlineLevel="1" x14ac:dyDescent="0.25">
      <c r="B30" s="789" t="s">
        <v>47</v>
      </c>
      <c r="D30" s="783"/>
      <c r="E30" s="756"/>
      <c r="F30" s="731"/>
      <c r="H30" s="531"/>
      <c r="I30" s="532"/>
      <c r="J30" s="691"/>
      <c r="L30" s="531"/>
      <c r="M30" s="558"/>
      <c r="N30" s="558"/>
      <c r="O30" s="558"/>
      <c r="P30" s="562"/>
      <c r="R30" s="531"/>
      <c r="S30" s="558"/>
      <c r="T30" s="558"/>
      <c r="U30" s="558"/>
      <c r="V30" s="558"/>
      <c r="W30" s="801"/>
      <c r="X30" s="531"/>
      <c r="Y30" s="558">
        <v>0</v>
      </c>
      <c r="Z30" s="468"/>
      <c r="AA30" s="468"/>
      <c r="AB30" s="562"/>
      <c r="AC30" s="801"/>
      <c r="AD30" s="597">
        <v>0</v>
      </c>
      <c r="AE30" s="558">
        <v>0</v>
      </c>
      <c r="AF30" s="562">
        <v>0</v>
      </c>
    </row>
    <row r="31" spans="1:32" hidden="1" outlineLevel="1" x14ac:dyDescent="0.25">
      <c r="A31" t="s">
        <v>14</v>
      </c>
      <c r="B31" s="502" t="s">
        <v>14</v>
      </c>
      <c r="D31" s="783"/>
      <c r="E31" s="756">
        <f>SUM(H31:J31,O31)</f>
        <v>-1673.0049999999999</v>
      </c>
      <c r="F31" s="731">
        <f>SUM(L31:N31,U31)</f>
        <v>-2521.1480000000001</v>
      </c>
      <c r="H31" s="531">
        <v>45.347000000000001</v>
      </c>
      <c r="I31" s="532">
        <v>1934.3620000000001</v>
      </c>
      <c r="J31" s="691">
        <v>-1096.8620000000001</v>
      </c>
      <c r="L31" s="531">
        <v>394.476</v>
      </c>
      <c r="M31" s="532">
        <f>M28</f>
        <v>533.33500000000004</v>
      </c>
      <c r="N31" s="532">
        <v>-1438.9590000000001</v>
      </c>
      <c r="O31" s="532">
        <v>-2555.8519999999999</v>
      </c>
      <c r="P31" s="586">
        <v>-3067</v>
      </c>
      <c r="R31" s="531">
        <v>-80</v>
      </c>
      <c r="S31" s="532">
        <v>664</v>
      </c>
      <c r="T31" s="532">
        <v>-2315</v>
      </c>
      <c r="U31" s="532">
        <v>-2010</v>
      </c>
      <c r="V31" s="532">
        <v>-3741</v>
      </c>
      <c r="W31" s="801"/>
      <c r="X31" s="531">
        <v>1949</v>
      </c>
      <c r="Y31" s="501">
        <v>-2508</v>
      </c>
      <c r="Z31" s="468">
        <v>-2566</v>
      </c>
      <c r="AA31" s="468">
        <v>-2548.8720000000003</v>
      </c>
      <c r="AB31" s="510">
        <v>-5673.8720000000003</v>
      </c>
      <c r="AC31" s="801"/>
      <c r="AD31" s="550">
        <v>-3570</v>
      </c>
      <c r="AE31" s="501">
        <v>-308</v>
      </c>
      <c r="AF31" s="510">
        <v>-3878</v>
      </c>
    </row>
    <row r="32" spans="1:32" hidden="1" outlineLevel="1" x14ac:dyDescent="0.25">
      <c r="A32" t="s">
        <v>170</v>
      </c>
      <c r="B32" s="502" t="s">
        <v>12</v>
      </c>
      <c r="E32" s="756">
        <f>SUM(H32:J32,O32)</f>
        <v>-32.611000000000004</v>
      </c>
      <c r="F32" s="731">
        <f>SUM(L32:N32,U32)</f>
        <v>-76.948000000000008</v>
      </c>
      <c r="H32" s="531">
        <v>-6.9770000000000003</v>
      </c>
      <c r="I32" s="532">
        <v>-9.1259999999999994</v>
      </c>
      <c r="J32" s="691">
        <v>-12.064</v>
      </c>
      <c r="L32" s="531">
        <v>-6.5</v>
      </c>
      <c r="M32" s="532">
        <f>M26</f>
        <v>-6.4409999999999998</v>
      </c>
      <c r="N32" s="532">
        <v>-9.0069999999999997</v>
      </c>
      <c r="O32" s="532">
        <v>-4.444</v>
      </c>
      <c r="P32" s="586">
        <v>-26.391999999999999</v>
      </c>
      <c r="R32" s="531">
        <v>-2</v>
      </c>
      <c r="S32" s="532">
        <v>-3</v>
      </c>
      <c r="T32" s="532">
        <v>-10</v>
      </c>
      <c r="U32" s="532">
        <v>-55</v>
      </c>
      <c r="V32" s="532">
        <v>-70</v>
      </c>
      <c r="W32" s="801"/>
      <c r="X32" s="531">
        <v>-2</v>
      </c>
      <c r="Y32" s="501">
        <v>-4</v>
      </c>
      <c r="Z32" s="468">
        <v>-3</v>
      </c>
      <c r="AA32" s="468">
        <v>-1.6080000000000005</v>
      </c>
      <c r="AB32" s="510">
        <v>-10.608000000000001</v>
      </c>
      <c r="AC32" s="801"/>
      <c r="AD32" s="550">
        <v>-4</v>
      </c>
      <c r="AE32" s="501">
        <v>-3</v>
      </c>
      <c r="AF32" s="510">
        <v>-7</v>
      </c>
    </row>
    <row r="33" spans="1:32" hidden="1" outlineLevel="1" x14ac:dyDescent="0.25">
      <c r="A33" t="s">
        <v>88</v>
      </c>
      <c r="B33" s="502" t="s">
        <v>13</v>
      </c>
      <c r="D33" s="781"/>
      <c r="E33" s="756">
        <f>SUM(H33:J33,O33)</f>
        <v>14850.04</v>
      </c>
      <c r="F33" s="731">
        <f>SUM(L33:N33,U33)</f>
        <v>16570.377</v>
      </c>
      <c r="H33" s="531">
        <v>3690.598</v>
      </c>
      <c r="I33" s="532">
        <v>3594.3490000000002</v>
      </c>
      <c r="J33" s="691">
        <v>3590.518</v>
      </c>
      <c r="L33" s="531">
        <v>4128.6949999999997</v>
      </c>
      <c r="M33" s="532">
        <f>M27</f>
        <v>4014.01</v>
      </c>
      <c r="N33" s="532">
        <v>4037.672</v>
      </c>
      <c r="O33" s="532">
        <v>3974.5749999999998</v>
      </c>
      <c r="P33" s="586">
        <v>16154.951999999999</v>
      </c>
      <c r="R33" s="531">
        <v>4616</v>
      </c>
      <c r="S33" s="532">
        <v>4430</v>
      </c>
      <c r="T33" s="532">
        <v>4480</v>
      </c>
      <c r="U33" s="532">
        <v>4390</v>
      </c>
      <c r="V33" s="532">
        <v>17916</v>
      </c>
      <c r="W33" s="801"/>
      <c r="X33" s="531">
        <v>4322</v>
      </c>
      <c r="Y33" s="501">
        <v>4386</v>
      </c>
      <c r="Z33" s="468">
        <v>4635</v>
      </c>
      <c r="AA33" s="468">
        <v>4780.3139999999985</v>
      </c>
      <c r="AB33" s="510">
        <v>18123.313999999998</v>
      </c>
      <c r="AC33" s="801"/>
      <c r="AD33" s="550">
        <v>3251</v>
      </c>
      <c r="AE33" s="501">
        <v>4261</v>
      </c>
      <c r="AF33" s="510">
        <v>7512</v>
      </c>
    </row>
    <row r="34" spans="1:32" hidden="1" outlineLevel="1" x14ac:dyDescent="0.25">
      <c r="A34" t="s">
        <v>89</v>
      </c>
      <c r="B34" s="502" t="s">
        <v>48</v>
      </c>
      <c r="D34" s="783"/>
      <c r="E34" s="756">
        <f>SUM(H34:J34,O34)</f>
        <v>21007.719000000001</v>
      </c>
      <c r="F34" s="731">
        <f>SUM(L34:N34,U34)</f>
        <v>20971</v>
      </c>
      <c r="H34" s="531">
        <v>5248</v>
      </c>
      <c r="I34" s="532">
        <v>5243</v>
      </c>
      <c r="J34" s="691">
        <v>5236.7190000000001</v>
      </c>
      <c r="L34" s="531">
        <v>5237</v>
      </c>
      <c r="M34" s="501">
        <v>5262</v>
      </c>
      <c r="N34" s="501">
        <v>5219</v>
      </c>
      <c r="O34" s="501">
        <v>5280</v>
      </c>
      <c r="P34" s="510">
        <v>20998</v>
      </c>
      <c r="R34" s="531">
        <v>5248</v>
      </c>
      <c r="S34" s="501">
        <v>5245</v>
      </c>
      <c r="T34" s="501">
        <v>5258</v>
      </c>
      <c r="U34" s="501">
        <v>5253</v>
      </c>
      <c r="V34" s="501">
        <v>21004</v>
      </c>
      <c r="W34" s="801"/>
      <c r="X34" s="531">
        <v>5278</v>
      </c>
      <c r="Y34" s="501">
        <v>5282</v>
      </c>
      <c r="Z34" s="468">
        <v>5281</v>
      </c>
      <c r="AA34" s="468">
        <v>5314.41</v>
      </c>
      <c r="AB34" s="510">
        <v>21155.41</v>
      </c>
      <c r="AC34" s="801"/>
      <c r="AD34" s="550">
        <v>4108</v>
      </c>
      <c r="AE34" s="501">
        <v>6187</v>
      </c>
      <c r="AF34" s="510">
        <v>10295</v>
      </c>
    </row>
    <row r="35" spans="1:32" hidden="1" outlineLevel="1" x14ac:dyDescent="0.25">
      <c r="A35" t="s">
        <v>196</v>
      </c>
      <c r="B35" s="502" t="s">
        <v>49</v>
      </c>
      <c r="D35" s="783"/>
      <c r="E35" s="757">
        <f>SUM(H35:J35,O35)</f>
        <v>306.75099999999998</v>
      </c>
      <c r="F35" s="734">
        <f>SUM(L35:N35,U35)</f>
        <v>310</v>
      </c>
      <c r="H35" s="535">
        <v>77</v>
      </c>
      <c r="I35" s="536">
        <v>76.47</v>
      </c>
      <c r="J35" s="692">
        <v>76.281000000000006</v>
      </c>
      <c r="L35" s="535">
        <v>78</v>
      </c>
      <c r="M35" s="541">
        <v>77</v>
      </c>
      <c r="N35" s="541">
        <v>77</v>
      </c>
      <c r="O35" s="541">
        <v>77</v>
      </c>
      <c r="P35" s="542">
        <v>309</v>
      </c>
      <c r="R35" s="535">
        <v>79</v>
      </c>
      <c r="S35" s="541">
        <v>78</v>
      </c>
      <c r="T35" s="541">
        <v>79</v>
      </c>
      <c r="U35" s="541">
        <v>78</v>
      </c>
      <c r="V35" s="541">
        <v>314</v>
      </c>
      <c r="W35" s="801"/>
      <c r="X35" s="535">
        <v>82</v>
      </c>
      <c r="Y35" s="541">
        <v>81</v>
      </c>
      <c r="Z35" s="521">
        <v>80</v>
      </c>
      <c r="AA35" s="521">
        <v>79.589999999999975</v>
      </c>
      <c r="AB35" s="542">
        <v>322.58999999999997</v>
      </c>
      <c r="AC35" s="801"/>
      <c r="AD35" s="551">
        <v>86</v>
      </c>
      <c r="AE35" s="541">
        <v>84</v>
      </c>
      <c r="AF35" s="542">
        <v>170</v>
      </c>
    </row>
    <row r="36" spans="1:32" collapsed="1" x14ac:dyDescent="0.25">
      <c r="A36" t="s">
        <v>50</v>
      </c>
      <c r="B36" s="802" t="s">
        <v>50</v>
      </c>
      <c r="E36" s="764">
        <f>E29+SUM(E31:E35)</f>
        <v>6930.6690000000053</v>
      </c>
      <c r="F36" s="733">
        <f>F29+SUM(F31:F35)</f>
        <v>25229.42300000001</v>
      </c>
      <c r="H36" s="574">
        <v>-12354.313000000002</v>
      </c>
      <c r="I36" s="577">
        <v>12968.157000000001</v>
      </c>
      <c r="J36" s="693">
        <v>4302.8100000000004</v>
      </c>
      <c r="L36" s="574">
        <v>9394.2360000000008</v>
      </c>
      <c r="M36" s="577">
        <f>SUM(M29:M35)</f>
        <v>10140.907000000003</v>
      </c>
      <c r="N36" s="577">
        <v>3352.2800000000011</v>
      </c>
      <c r="O36" s="577">
        <v>2014.0150000000003</v>
      </c>
      <c r="P36" s="584">
        <v>24901.438000000009</v>
      </c>
      <c r="R36" s="574">
        <v>8548</v>
      </c>
      <c r="S36" s="577">
        <v>10739</v>
      </c>
      <c r="T36" s="577">
        <v>3219</v>
      </c>
      <c r="U36" s="577">
        <v>2342</v>
      </c>
      <c r="V36" s="577">
        <v>24848</v>
      </c>
      <c r="W36" s="801"/>
      <c r="X36" s="574">
        <v>10402</v>
      </c>
      <c r="Y36" s="558">
        <v>7857</v>
      </c>
      <c r="Z36" s="459">
        <v>2534</v>
      </c>
      <c r="AA36" s="459">
        <v>-56759.165999999997</v>
      </c>
      <c r="AB36" s="562">
        <v>-35966.165999999997</v>
      </c>
      <c r="AC36" s="801"/>
      <c r="AD36" s="597">
        <v>-4621</v>
      </c>
      <c r="AE36" s="558">
        <v>972</v>
      </c>
      <c r="AF36" s="562">
        <v>-3649</v>
      </c>
    </row>
    <row r="37" spans="1:32" hidden="1" outlineLevel="1" x14ac:dyDescent="0.25">
      <c r="A37" t="s">
        <v>209</v>
      </c>
      <c r="B37" s="502" t="s">
        <v>51</v>
      </c>
      <c r="E37" s="756"/>
      <c r="F37" s="731"/>
      <c r="H37" s="531"/>
      <c r="I37" s="532"/>
      <c r="J37" s="691">
        <v>0</v>
      </c>
      <c r="L37" s="531"/>
      <c r="M37" s="501"/>
      <c r="N37" s="501"/>
      <c r="O37" s="501"/>
      <c r="P37" s="510"/>
      <c r="R37" s="531"/>
      <c r="S37" s="501"/>
      <c r="T37" s="501"/>
      <c r="U37" s="501"/>
      <c r="V37" s="501"/>
      <c r="W37" s="801"/>
      <c r="X37" s="531"/>
      <c r="Y37" s="501">
        <v>0</v>
      </c>
      <c r="Z37" s="468"/>
      <c r="AA37" s="468"/>
      <c r="AB37" s="510"/>
      <c r="AC37" s="801"/>
      <c r="AD37" s="550">
        <v>0</v>
      </c>
      <c r="AE37" s="501">
        <v>0</v>
      </c>
      <c r="AF37" s="510">
        <v>0</v>
      </c>
    </row>
    <row r="38" spans="1:32" hidden="1" outlineLevel="1" x14ac:dyDescent="0.25">
      <c r="A38" t="s">
        <v>52</v>
      </c>
      <c r="B38" s="502" t="s">
        <v>52</v>
      </c>
      <c r="D38" s="100"/>
      <c r="E38" s="756">
        <f t="shared" ref="E38:E43" si="0">SUM(H38:J38,O38)</f>
        <v>2531</v>
      </c>
      <c r="F38" s="731">
        <f t="shared" ref="F38:F43" si="1">SUM(L38:N38,U38)</f>
        <v>2312</v>
      </c>
      <c r="H38" s="531">
        <v>318</v>
      </c>
      <c r="I38" s="532">
        <v>864</v>
      </c>
      <c r="J38" s="691">
        <v>755</v>
      </c>
      <c r="L38" s="531">
        <v>549</v>
      </c>
      <c r="M38" s="468">
        <v>619</v>
      </c>
      <c r="N38" s="468">
        <v>585</v>
      </c>
      <c r="O38" s="468">
        <v>594</v>
      </c>
      <c r="P38" s="510">
        <v>2347</v>
      </c>
      <c r="R38" s="531">
        <v>680</v>
      </c>
      <c r="S38" s="501">
        <v>315</v>
      </c>
      <c r="T38" s="501">
        <v>828</v>
      </c>
      <c r="U38" s="501">
        <v>559</v>
      </c>
      <c r="V38" s="501">
        <v>2382</v>
      </c>
      <c r="W38" s="801"/>
      <c r="X38" s="531">
        <v>-708</v>
      </c>
      <c r="Y38" s="501">
        <v>665</v>
      </c>
      <c r="Z38" s="468">
        <v>262</v>
      </c>
      <c r="AA38" s="468">
        <v>761</v>
      </c>
      <c r="AB38" s="510">
        <v>980</v>
      </c>
      <c r="AC38" s="801"/>
      <c r="AD38" s="550">
        <v>0</v>
      </c>
      <c r="AE38" s="501">
        <v>2142</v>
      </c>
      <c r="AF38" s="510">
        <v>2142</v>
      </c>
    </row>
    <row r="39" spans="1:32" hidden="1" outlineLevel="1" x14ac:dyDescent="0.25">
      <c r="A39" t="s">
        <v>64</v>
      </c>
      <c r="B39" s="502" t="s">
        <v>53</v>
      </c>
      <c r="D39" s="100"/>
      <c r="E39" s="756">
        <f t="shared" si="0"/>
        <v>20500</v>
      </c>
      <c r="F39" s="731">
        <f t="shared" si="1"/>
        <v>0</v>
      </c>
      <c r="H39" s="531">
        <v>20500</v>
      </c>
      <c r="I39" s="532">
        <v>0</v>
      </c>
      <c r="J39" s="691">
        <v>0</v>
      </c>
      <c r="L39" s="531">
        <v>0</v>
      </c>
      <c r="M39" s="501">
        <v>0</v>
      </c>
      <c r="N39" s="501">
        <v>0</v>
      </c>
      <c r="O39" s="501">
        <v>0</v>
      </c>
      <c r="P39" s="510">
        <v>0</v>
      </c>
      <c r="R39" s="531">
        <v>0</v>
      </c>
      <c r="S39" s="501">
        <v>0</v>
      </c>
      <c r="T39" s="501">
        <v>0</v>
      </c>
      <c r="U39" s="501">
        <v>0</v>
      </c>
      <c r="V39" s="501">
        <v>0</v>
      </c>
      <c r="W39" s="801"/>
      <c r="X39" s="531">
        <v>0</v>
      </c>
      <c r="Y39" s="501">
        <v>0</v>
      </c>
      <c r="Z39" s="468">
        <v>0</v>
      </c>
      <c r="AA39" s="468">
        <v>57810</v>
      </c>
      <c r="AB39" s="510">
        <v>57810</v>
      </c>
      <c r="AC39" s="801"/>
      <c r="AD39" s="550">
        <v>0</v>
      </c>
      <c r="AE39" s="501">
        <v>0</v>
      </c>
      <c r="AF39" s="510">
        <v>0</v>
      </c>
    </row>
    <row r="40" spans="1:32" hidden="1" outlineLevel="1" x14ac:dyDescent="0.25">
      <c r="A40" t="s">
        <v>91</v>
      </c>
      <c r="B40" s="502" t="s">
        <v>55</v>
      </c>
      <c r="D40" s="788"/>
      <c r="E40" s="756">
        <f t="shared" si="0"/>
        <v>0</v>
      </c>
      <c r="F40" s="731">
        <f t="shared" si="1"/>
        <v>0</v>
      </c>
      <c r="H40" s="531">
        <v>0</v>
      </c>
      <c r="I40" s="532">
        <v>0</v>
      </c>
      <c r="J40" s="691">
        <v>0</v>
      </c>
      <c r="L40" s="531">
        <v>0</v>
      </c>
      <c r="M40" s="501">
        <v>0</v>
      </c>
      <c r="N40" s="501">
        <v>0</v>
      </c>
      <c r="O40" s="501">
        <v>0</v>
      </c>
      <c r="P40" s="510">
        <v>0</v>
      </c>
      <c r="R40" s="531">
        <v>0</v>
      </c>
      <c r="S40" s="501">
        <v>0</v>
      </c>
      <c r="T40" s="501">
        <v>0</v>
      </c>
      <c r="U40" s="501">
        <v>0</v>
      </c>
      <c r="V40" s="501">
        <v>0</v>
      </c>
      <c r="W40" s="801"/>
      <c r="X40" s="531">
        <v>0</v>
      </c>
      <c r="Y40" s="501">
        <v>0</v>
      </c>
      <c r="Z40" s="468">
        <v>0</v>
      </c>
      <c r="AA40" s="468">
        <v>0</v>
      </c>
      <c r="AB40" s="510">
        <v>0</v>
      </c>
      <c r="AC40" s="801"/>
      <c r="AD40" s="550">
        <v>5680</v>
      </c>
      <c r="AE40" s="501">
        <v>0</v>
      </c>
      <c r="AF40" s="510">
        <v>5680</v>
      </c>
    </row>
    <row r="41" spans="1:32" hidden="1" outlineLevel="1" x14ac:dyDescent="0.25">
      <c r="B41" s="502" t="s">
        <v>56</v>
      </c>
      <c r="D41" s="788"/>
      <c r="E41" s="756">
        <f t="shared" si="0"/>
        <v>0</v>
      </c>
      <c r="F41" s="731">
        <f t="shared" si="1"/>
        <v>0</v>
      </c>
      <c r="H41" s="531">
        <v>0</v>
      </c>
      <c r="I41" s="532">
        <v>0</v>
      </c>
      <c r="J41" s="691">
        <v>0</v>
      </c>
      <c r="L41" s="531">
        <v>0</v>
      </c>
      <c r="M41" s="501">
        <v>0</v>
      </c>
      <c r="N41" s="501">
        <v>0</v>
      </c>
      <c r="O41" s="501">
        <v>0</v>
      </c>
      <c r="P41" s="510">
        <v>0</v>
      </c>
      <c r="R41" s="531">
        <v>0</v>
      </c>
      <c r="S41" s="501">
        <v>0</v>
      </c>
      <c r="T41" s="501">
        <v>0</v>
      </c>
      <c r="U41" s="501">
        <v>0</v>
      </c>
      <c r="V41" s="501">
        <v>0</v>
      </c>
      <c r="W41" s="801"/>
      <c r="X41" s="531">
        <v>0</v>
      </c>
      <c r="Y41" s="501">
        <v>0</v>
      </c>
      <c r="Z41" s="468">
        <v>0</v>
      </c>
      <c r="AA41" s="468">
        <v>0</v>
      </c>
      <c r="AB41" s="510">
        <v>0</v>
      </c>
      <c r="AC41" s="801"/>
      <c r="AD41" s="550">
        <v>0</v>
      </c>
      <c r="AE41" s="501">
        <v>0</v>
      </c>
      <c r="AF41" s="510">
        <v>0</v>
      </c>
    </row>
    <row r="42" spans="1:32" hidden="1" outlineLevel="1" x14ac:dyDescent="0.25">
      <c r="A42" t="s">
        <v>135</v>
      </c>
      <c r="B42" s="502" t="s">
        <v>79</v>
      </c>
      <c r="D42" s="788"/>
      <c r="E42" s="756">
        <f t="shared" si="0"/>
        <v>0</v>
      </c>
      <c r="F42" s="731">
        <f t="shared" si="1"/>
        <v>0</v>
      </c>
      <c r="H42" s="531">
        <v>0</v>
      </c>
      <c r="I42" s="532">
        <v>0</v>
      </c>
      <c r="J42" s="691">
        <v>0</v>
      </c>
      <c r="L42" s="531">
        <v>0</v>
      </c>
      <c r="M42" s="501">
        <v>0</v>
      </c>
      <c r="N42" s="501">
        <v>0</v>
      </c>
      <c r="O42" s="501">
        <v>0</v>
      </c>
      <c r="P42" s="510">
        <v>0</v>
      </c>
      <c r="R42" s="531">
        <v>0</v>
      </c>
      <c r="S42" s="501">
        <v>0</v>
      </c>
      <c r="T42" s="501">
        <v>0</v>
      </c>
      <c r="U42" s="501">
        <v>0</v>
      </c>
      <c r="V42" s="501">
        <v>0</v>
      </c>
      <c r="W42" s="801"/>
      <c r="X42" s="531">
        <v>1187.5</v>
      </c>
      <c r="Y42" s="501">
        <v>1187.5</v>
      </c>
      <c r="Z42" s="468">
        <v>0</v>
      </c>
      <c r="AA42" s="468">
        <v>0</v>
      </c>
      <c r="AB42" s="510">
        <v>2375</v>
      </c>
      <c r="AC42" s="801"/>
      <c r="AD42" s="550">
        <v>1063</v>
      </c>
      <c r="AE42" s="501">
        <v>1312</v>
      </c>
      <c r="AF42" s="510">
        <v>2375</v>
      </c>
    </row>
    <row r="43" spans="1:32" ht="17.25" hidden="1" outlineLevel="1" x14ac:dyDescent="0.4">
      <c r="A43" t="s">
        <v>140</v>
      </c>
      <c r="B43" s="502" t="s">
        <v>27</v>
      </c>
      <c r="D43" s="788"/>
      <c r="E43" s="758">
        <f t="shared" si="0"/>
        <v>682.63800000000003</v>
      </c>
      <c r="F43" s="735">
        <f t="shared" si="1"/>
        <v>195.82633999999999</v>
      </c>
      <c r="H43" s="587">
        <v>5</v>
      </c>
      <c r="I43" s="588">
        <v>5.524</v>
      </c>
      <c r="J43" s="698">
        <v>3</v>
      </c>
      <c r="L43" s="587">
        <v>0.82399999999999995</v>
      </c>
      <c r="M43" s="588">
        <v>11.087339999999996</v>
      </c>
      <c r="N43" s="588">
        <v>7.915</v>
      </c>
      <c r="O43" s="588">
        <v>669.11400000000003</v>
      </c>
      <c r="P43" s="589">
        <v>688.94033999999999</v>
      </c>
      <c r="R43" s="580">
        <v>0</v>
      </c>
      <c r="S43" s="579">
        <v>4</v>
      </c>
      <c r="T43" s="579">
        <v>1</v>
      </c>
      <c r="U43" s="579">
        <v>176</v>
      </c>
      <c r="V43" s="579">
        <v>181</v>
      </c>
      <c r="W43" s="801"/>
      <c r="X43" s="580">
        <v>-104</v>
      </c>
      <c r="Y43" s="579">
        <v>243</v>
      </c>
      <c r="Z43" s="523">
        <v>-9</v>
      </c>
      <c r="AA43" s="523">
        <v>-66.3</v>
      </c>
      <c r="AB43" s="585">
        <v>63.7</v>
      </c>
      <c r="AC43" s="801"/>
      <c r="AD43" s="578">
        <v>260</v>
      </c>
      <c r="AE43" s="579">
        <v>-148</v>
      </c>
      <c r="AF43" s="585">
        <v>112</v>
      </c>
    </row>
    <row r="44" spans="1:32" ht="15.75" collapsed="1" thickBot="1" x14ac:dyDescent="0.3">
      <c r="A44" t="s">
        <v>58</v>
      </c>
      <c r="B44" s="802" t="s">
        <v>58</v>
      </c>
      <c r="D44" s="815"/>
      <c r="E44" s="759">
        <f>E36+SUM(E38:E43)</f>
        <v>30644.307000000004</v>
      </c>
      <c r="F44" s="736">
        <f>F36+SUM(F38:F43)</f>
        <v>27737.249340000009</v>
      </c>
      <c r="H44" s="574">
        <v>8468.6869999999981</v>
      </c>
      <c r="I44" s="577">
        <v>13838.681</v>
      </c>
      <c r="J44" s="693">
        <v>5060.8100000000004</v>
      </c>
      <c r="L44" s="574">
        <v>9944.0600000000013</v>
      </c>
      <c r="M44" s="577">
        <f>SUM(M36:M43)</f>
        <v>10770.994340000003</v>
      </c>
      <c r="N44" s="577">
        <v>3945.1950000000011</v>
      </c>
      <c r="O44" s="577">
        <v>3277.1290000000004</v>
      </c>
      <c r="P44" s="584">
        <v>27937.37834000001</v>
      </c>
      <c r="R44" s="574">
        <v>9228</v>
      </c>
      <c r="S44" s="577">
        <v>11058</v>
      </c>
      <c r="T44" s="577">
        <v>4048</v>
      </c>
      <c r="U44" s="577">
        <v>3077</v>
      </c>
      <c r="V44" s="577">
        <v>27411</v>
      </c>
      <c r="W44" s="801"/>
      <c r="X44" s="574">
        <v>10777.5</v>
      </c>
      <c r="Y44" s="558">
        <v>9952.5</v>
      </c>
      <c r="Z44" s="459">
        <v>2787</v>
      </c>
      <c r="AA44" s="459">
        <v>1745.5339999999997</v>
      </c>
      <c r="AB44" s="562">
        <v>25262.534</v>
      </c>
      <c r="AC44" s="801"/>
      <c r="AD44" s="597">
        <v>2382</v>
      </c>
      <c r="AE44" s="558">
        <v>4278</v>
      </c>
      <c r="AF44" s="562">
        <v>6660</v>
      </c>
    </row>
    <row r="45" spans="1:32" x14ac:dyDescent="0.25">
      <c r="B45" s="802"/>
      <c r="D45" s="788"/>
      <c r="E45" s="788"/>
      <c r="F45" s="788"/>
      <c r="H45" s="546"/>
      <c r="I45" s="722"/>
      <c r="J45" s="911"/>
      <c r="L45" s="546"/>
      <c r="M45" s="558"/>
      <c r="N45" s="558"/>
      <c r="O45" s="459"/>
      <c r="P45" s="562"/>
      <c r="R45" s="546"/>
      <c r="S45" s="558"/>
      <c r="T45" s="558"/>
      <c r="U45" s="459"/>
      <c r="V45" s="562"/>
      <c r="W45" s="801"/>
      <c r="X45" s="546"/>
      <c r="Y45" s="558"/>
      <c r="Z45" s="459"/>
      <c r="AA45" s="459"/>
      <c r="AB45" s="562"/>
      <c r="AC45" s="801"/>
      <c r="AD45" s="597"/>
      <c r="AE45" s="558"/>
      <c r="AF45" s="562"/>
    </row>
    <row r="46" spans="1:32" x14ac:dyDescent="0.25">
      <c r="B46" s="502"/>
      <c r="D46" s="788"/>
      <c r="E46" s="788"/>
      <c r="F46" s="788"/>
      <c r="H46" s="546"/>
      <c r="I46" s="722"/>
      <c r="J46" s="911"/>
      <c r="L46" s="546"/>
      <c r="M46" s="582"/>
      <c r="N46" s="582"/>
      <c r="O46" s="459"/>
      <c r="P46" s="636"/>
      <c r="R46" s="546"/>
      <c r="S46" s="582"/>
      <c r="T46" s="582"/>
      <c r="U46" s="459"/>
      <c r="V46" s="636"/>
      <c r="W46" s="801"/>
      <c r="X46" s="546"/>
      <c r="Y46" s="582"/>
      <c r="Z46" s="459"/>
      <c r="AA46" s="459"/>
      <c r="AB46" s="636"/>
      <c r="AC46" s="801"/>
      <c r="AD46" s="635"/>
      <c r="AE46" s="582"/>
      <c r="AF46" s="636"/>
    </row>
    <row r="47" spans="1:32" x14ac:dyDescent="0.25">
      <c r="A47" t="s">
        <v>197</v>
      </c>
      <c r="B47" s="802" t="s">
        <v>18</v>
      </c>
      <c r="D47" s="100"/>
      <c r="E47" s="100"/>
      <c r="F47" s="100"/>
      <c r="H47" s="546">
        <v>456679.47100000002</v>
      </c>
      <c r="I47" s="722">
        <v>456947.31300000002</v>
      </c>
      <c r="J47" s="911">
        <v>446178.12300000002</v>
      </c>
      <c r="L47" s="546">
        <v>498726.489</v>
      </c>
      <c r="M47" s="559">
        <v>496202.21799999999</v>
      </c>
      <c r="N47" s="559">
        <v>488234.76199999999</v>
      </c>
      <c r="O47" s="459">
        <v>482605.52</v>
      </c>
      <c r="P47" s="563"/>
      <c r="R47" s="546">
        <v>516305.69500000001</v>
      </c>
      <c r="S47" s="559">
        <v>515195</v>
      </c>
      <c r="T47" s="559">
        <v>508973</v>
      </c>
      <c r="U47" s="459">
        <v>502757</v>
      </c>
      <c r="V47" s="559"/>
      <c r="W47" s="801"/>
      <c r="X47" s="546">
        <v>597330</v>
      </c>
      <c r="Y47" s="559">
        <v>592564</v>
      </c>
      <c r="Z47" s="459">
        <v>590354.81700000004</v>
      </c>
      <c r="AA47" s="459">
        <v>521967.53700000001</v>
      </c>
      <c r="AB47" s="563"/>
      <c r="AC47" s="801"/>
      <c r="AD47" s="871">
        <v>597576</v>
      </c>
      <c r="AE47" s="559">
        <v>604376</v>
      </c>
      <c r="AF47" s="563"/>
    </row>
    <row r="48" spans="1:32" ht="17.25" x14ac:dyDescent="0.4">
      <c r="B48" s="802"/>
      <c r="D48" s="798"/>
      <c r="E48" s="798"/>
      <c r="F48" s="798"/>
      <c r="H48" s="546"/>
      <c r="I48" s="722"/>
      <c r="J48" s="911"/>
      <c r="L48" s="546"/>
      <c r="M48" s="579"/>
      <c r="N48" s="579"/>
      <c r="O48" s="459"/>
      <c r="P48" s="585"/>
      <c r="R48" s="546"/>
      <c r="S48" s="579"/>
      <c r="T48" s="579"/>
      <c r="U48" s="459"/>
      <c r="V48" s="579"/>
      <c r="W48" s="801"/>
      <c r="X48" s="546"/>
      <c r="Y48" s="579"/>
      <c r="Z48" s="459"/>
      <c r="AA48" s="459"/>
      <c r="AB48" s="585"/>
      <c r="AC48" s="801"/>
      <c r="AD48" s="578"/>
      <c r="AE48" s="579"/>
      <c r="AF48" s="585"/>
    </row>
    <row r="49" spans="1:68" hidden="1" outlineLevel="1" x14ac:dyDescent="0.25">
      <c r="A49" t="s">
        <v>198</v>
      </c>
      <c r="B49" s="502" t="s">
        <v>19</v>
      </c>
      <c r="D49" s="788"/>
      <c r="E49" s="788"/>
      <c r="F49" s="788"/>
      <c r="H49" s="544">
        <v>146447.26800000001</v>
      </c>
      <c r="I49" s="724">
        <v>143446.50899999999</v>
      </c>
      <c r="J49" s="912">
        <v>141742.43900000001</v>
      </c>
      <c r="L49" s="544">
        <v>154113.64199999999</v>
      </c>
      <c r="M49" s="581">
        <v>152932.40400000001</v>
      </c>
      <c r="N49" s="581">
        <v>152652.929</v>
      </c>
      <c r="O49" s="468">
        <v>151645.674</v>
      </c>
      <c r="P49" s="590"/>
      <c r="R49" s="544">
        <v>157953.837</v>
      </c>
      <c r="S49" s="581">
        <v>155546</v>
      </c>
      <c r="T49" s="581">
        <v>158973</v>
      </c>
      <c r="U49" s="468">
        <v>158772</v>
      </c>
      <c r="V49" s="581"/>
      <c r="W49" s="801"/>
      <c r="X49" s="544">
        <v>160088</v>
      </c>
      <c r="Y49" s="581">
        <v>161991</v>
      </c>
      <c r="Z49" s="468">
        <v>166341.55499999999</v>
      </c>
      <c r="AA49" s="468">
        <v>163817.86799999999</v>
      </c>
      <c r="AB49" s="590"/>
      <c r="AC49" s="801"/>
      <c r="AD49" s="599">
        <v>166306</v>
      </c>
      <c r="AE49" s="581">
        <v>167528</v>
      </c>
      <c r="AF49" s="590"/>
    </row>
    <row r="50" spans="1:68" ht="17.25" hidden="1" outlineLevel="1" x14ac:dyDescent="0.4">
      <c r="B50" s="502" t="s">
        <v>21</v>
      </c>
      <c r="H50" s="545">
        <v>46936.504999999976</v>
      </c>
      <c r="I50" s="725">
        <v>47212.021999999997</v>
      </c>
      <c r="J50" s="548">
        <v>40884.521000000001</v>
      </c>
      <c r="L50" s="545">
        <v>52995.342000000004</v>
      </c>
      <c r="M50" s="581">
        <v>50772.432000000001</v>
      </c>
      <c r="N50" s="581">
        <v>47032.736999999994</v>
      </c>
      <c r="O50" s="521">
        <v>46574.271000000008</v>
      </c>
      <c r="P50" s="585"/>
      <c r="R50" s="545">
        <v>59285.556000000011</v>
      </c>
      <c r="S50" s="581">
        <v>59943</v>
      </c>
      <c r="T50" s="581">
        <v>53736</v>
      </c>
      <c r="U50" s="521">
        <v>52479</v>
      </c>
      <c r="V50" s="579"/>
      <c r="W50" s="801"/>
      <c r="X50" s="545">
        <v>70576</v>
      </c>
      <c r="Y50" s="581">
        <v>62621</v>
      </c>
      <c r="Z50" s="521">
        <v>60693.766999999993</v>
      </c>
      <c r="AA50" s="521">
        <v>58450.326000000001</v>
      </c>
      <c r="AB50" s="590"/>
      <c r="AC50" s="801"/>
      <c r="AD50" s="599">
        <v>55561</v>
      </c>
      <c r="AE50" s="581">
        <v>68247</v>
      </c>
      <c r="AF50" s="590"/>
    </row>
    <row r="51" spans="1:68" collapsed="1" x14ac:dyDescent="0.25">
      <c r="A51" t="s">
        <v>199</v>
      </c>
      <c r="B51" s="802" t="s">
        <v>22</v>
      </c>
      <c r="H51" s="546">
        <v>193383.77299999999</v>
      </c>
      <c r="I51" s="722">
        <v>190658.53099999999</v>
      </c>
      <c r="J51" s="911">
        <v>182626.96</v>
      </c>
      <c r="L51" s="546">
        <v>207108.984</v>
      </c>
      <c r="M51" s="558">
        <v>203704.83600000001</v>
      </c>
      <c r="N51" s="558">
        <v>199685.666</v>
      </c>
      <c r="O51" s="459">
        <v>198219.94500000001</v>
      </c>
      <c r="P51" s="562"/>
      <c r="R51" s="546">
        <v>217239.39300000001</v>
      </c>
      <c r="S51" s="558">
        <v>215489</v>
      </c>
      <c r="T51" s="558">
        <v>212709</v>
      </c>
      <c r="U51" s="459">
        <v>211251</v>
      </c>
      <c r="V51" s="558"/>
      <c r="W51" s="801"/>
      <c r="X51" s="546">
        <v>230664</v>
      </c>
      <c r="Y51" s="558">
        <v>224612</v>
      </c>
      <c r="Z51" s="459">
        <v>227035.32199999999</v>
      </c>
      <c r="AA51" s="459">
        <v>222268.19399999999</v>
      </c>
      <c r="AB51" s="562"/>
      <c r="AC51" s="801"/>
      <c r="AD51" s="597">
        <v>221867</v>
      </c>
      <c r="AE51" s="558">
        <v>235775</v>
      </c>
      <c r="AF51" s="562"/>
    </row>
    <row r="52" spans="1:68" ht="17.25" x14ac:dyDescent="0.4">
      <c r="B52" s="802"/>
      <c r="H52" s="546"/>
      <c r="I52" s="722"/>
      <c r="J52" s="911"/>
      <c r="L52" s="546"/>
      <c r="M52" s="579"/>
      <c r="N52" s="579"/>
      <c r="O52" s="459"/>
      <c r="P52" s="585"/>
      <c r="R52" s="546"/>
      <c r="S52" s="579"/>
      <c r="T52" s="579"/>
      <c r="U52" s="459"/>
      <c r="V52" s="579"/>
      <c r="W52" s="801"/>
      <c r="X52" s="546"/>
      <c r="Y52" s="579"/>
      <c r="Z52" s="459"/>
      <c r="AA52" s="459"/>
      <c r="AB52" s="585"/>
      <c r="AC52" s="801"/>
      <c r="AD52" s="578"/>
      <c r="AE52" s="579"/>
      <c r="AF52" s="585"/>
    </row>
    <row r="53" spans="1:68" x14ac:dyDescent="0.25">
      <c r="A53" t="s">
        <v>200</v>
      </c>
      <c r="B53" s="802" t="s">
        <v>29</v>
      </c>
      <c r="H53" s="546">
        <v>263295.69799999997</v>
      </c>
      <c r="I53" s="722">
        <v>266288.78200000001</v>
      </c>
      <c r="J53" s="911">
        <v>263551.163</v>
      </c>
      <c r="L53" s="546">
        <v>291617.505</v>
      </c>
      <c r="M53" s="558">
        <v>292497.38199999998</v>
      </c>
      <c r="N53" s="558">
        <v>288549.09600000002</v>
      </c>
      <c r="O53" s="459">
        <v>284385.57500000001</v>
      </c>
      <c r="P53" s="562"/>
      <c r="R53" s="546">
        <v>299066.30200000003</v>
      </c>
      <c r="S53" s="558">
        <v>299706</v>
      </c>
      <c r="T53" s="558">
        <v>296264</v>
      </c>
      <c r="U53" s="459">
        <v>291506</v>
      </c>
      <c r="V53" s="558"/>
      <c r="W53" s="801"/>
      <c r="X53" s="546">
        <v>366666</v>
      </c>
      <c r="Y53" s="558">
        <v>367952</v>
      </c>
      <c r="Z53" s="459">
        <v>363319.495</v>
      </c>
      <c r="AA53" s="459">
        <v>299699.342</v>
      </c>
      <c r="AB53" s="562"/>
      <c r="AC53" s="801"/>
      <c r="AD53" s="597">
        <v>375709</v>
      </c>
      <c r="AE53" s="558">
        <v>368601</v>
      </c>
      <c r="AF53" s="562"/>
    </row>
    <row r="54" spans="1:68" x14ac:dyDescent="0.25">
      <c r="B54" s="502"/>
      <c r="H54" s="546"/>
      <c r="I54" s="722"/>
      <c r="J54" s="911"/>
      <c r="L54" s="546"/>
      <c r="M54" s="558"/>
      <c r="N54" s="558"/>
      <c r="O54" s="459"/>
      <c r="P54" s="562"/>
      <c r="R54" s="546"/>
      <c r="S54" s="558"/>
      <c r="T54" s="558"/>
      <c r="U54" s="459"/>
      <c r="V54" s="558"/>
      <c r="W54" s="801"/>
      <c r="X54" s="546"/>
      <c r="Y54" s="558"/>
      <c r="Z54" s="459"/>
      <c r="AA54" s="459"/>
      <c r="AB54" s="562"/>
      <c r="AC54" s="801"/>
      <c r="AD54" s="597"/>
      <c r="AE54" s="558"/>
      <c r="AF54" s="562"/>
    </row>
    <row r="55" spans="1:68" x14ac:dyDescent="0.25">
      <c r="A55" t="s">
        <v>207</v>
      </c>
      <c r="B55" s="802" t="s">
        <v>59</v>
      </c>
      <c r="H55" s="546">
        <v>63</v>
      </c>
      <c r="I55" s="722">
        <v>102</v>
      </c>
      <c r="J55" s="911">
        <v>49</v>
      </c>
      <c r="L55" s="546">
        <v>39</v>
      </c>
      <c r="M55" s="558">
        <v>27</v>
      </c>
      <c r="N55" s="558">
        <v>30</v>
      </c>
      <c r="O55" s="558">
        <v>44</v>
      </c>
      <c r="P55" s="562">
        <v>140</v>
      </c>
      <c r="R55" s="546">
        <v>37</v>
      </c>
      <c r="S55" s="558">
        <v>19</v>
      </c>
      <c r="T55" s="558">
        <v>20</v>
      </c>
      <c r="U55" s="558">
        <v>64</v>
      </c>
      <c r="V55" s="558">
        <v>140</v>
      </c>
      <c r="W55" s="801"/>
      <c r="X55" s="546">
        <v>11</v>
      </c>
      <c r="Y55" s="558">
        <v>145</v>
      </c>
      <c r="Z55" s="459">
        <v>39</v>
      </c>
      <c r="AA55" s="459">
        <v>240</v>
      </c>
      <c r="AB55" s="562">
        <v>435</v>
      </c>
      <c r="AC55" s="801"/>
      <c r="AD55" s="597">
        <v>73</v>
      </c>
      <c r="AE55" s="558">
        <v>331</v>
      </c>
      <c r="AF55" s="562">
        <f>SUM(AD55:AE55)</f>
        <v>404</v>
      </c>
    </row>
    <row r="56" spans="1:68" x14ac:dyDescent="0.25">
      <c r="B56" s="802"/>
      <c r="H56" s="546"/>
      <c r="I56" s="722"/>
      <c r="J56" s="911"/>
      <c r="L56" s="546"/>
      <c r="M56" s="559"/>
      <c r="N56" s="559"/>
      <c r="O56" s="558"/>
      <c r="P56" s="562"/>
      <c r="R56" s="546"/>
      <c r="S56" s="559"/>
      <c r="T56" s="559"/>
      <c r="U56" s="558"/>
      <c r="V56" s="558"/>
      <c r="W56" s="801"/>
      <c r="X56" s="546"/>
      <c r="Y56" s="559"/>
      <c r="Z56" s="459"/>
      <c r="AA56" s="459"/>
      <c r="AB56" s="563"/>
      <c r="AC56" s="801"/>
      <c r="AD56" s="871"/>
      <c r="AE56" s="559"/>
      <c r="AF56" s="563"/>
    </row>
    <row r="57" spans="1:68" x14ac:dyDescent="0.25">
      <c r="A57" t="s">
        <v>208</v>
      </c>
      <c r="B57" s="404" t="s">
        <v>146</v>
      </c>
      <c r="H57" s="546">
        <v>0</v>
      </c>
      <c r="I57" s="722"/>
      <c r="J57" s="911">
        <v>0</v>
      </c>
      <c r="L57" s="546">
        <v>0</v>
      </c>
      <c r="M57" s="533">
        <v>0</v>
      </c>
      <c r="N57" s="533">
        <v>0</v>
      </c>
      <c r="O57" s="558">
        <v>0</v>
      </c>
      <c r="P57" s="562">
        <v>0</v>
      </c>
      <c r="R57" s="546">
        <v>0</v>
      </c>
      <c r="S57" s="533">
        <v>0</v>
      </c>
      <c r="T57" s="533">
        <v>0</v>
      </c>
      <c r="U57" s="558">
        <v>0</v>
      </c>
      <c r="V57" s="558">
        <v>0</v>
      </c>
      <c r="W57" s="801"/>
      <c r="X57" s="546">
        <v>0</v>
      </c>
      <c r="Y57" s="533"/>
      <c r="Z57" s="459">
        <v>0</v>
      </c>
      <c r="AA57" s="459">
        <v>0</v>
      </c>
      <c r="AB57" s="534">
        <v>0</v>
      </c>
      <c r="AC57" s="801"/>
      <c r="AD57" s="871"/>
      <c r="AE57" s="533"/>
      <c r="AF57" s="534">
        <v>0</v>
      </c>
    </row>
    <row r="58" spans="1:68" x14ac:dyDescent="0.25">
      <c r="B58" s="802"/>
      <c r="H58" s="640"/>
      <c r="J58" s="874"/>
      <c r="L58" s="640"/>
      <c r="M58" s="558"/>
      <c r="P58" s="874"/>
      <c r="R58" s="640"/>
      <c r="S58" s="558"/>
      <c r="V58" s="874"/>
      <c r="W58" s="801"/>
      <c r="X58" s="640"/>
      <c r="Y58" s="558"/>
      <c r="AB58" s="874"/>
      <c r="AC58" s="801"/>
      <c r="AD58" s="640"/>
      <c r="AE58" s="558"/>
      <c r="AF58" s="874"/>
    </row>
    <row r="59" spans="1:68" ht="17.25" x14ac:dyDescent="0.4">
      <c r="B59" s="837" t="s">
        <v>60</v>
      </c>
      <c r="H59" s="640"/>
      <c r="J59" s="874"/>
      <c r="L59" s="640"/>
      <c r="M59" s="576"/>
      <c r="P59" s="874"/>
      <c r="R59" s="640"/>
      <c r="S59" s="576"/>
      <c r="V59" s="874"/>
      <c r="W59" s="801"/>
      <c r="X59" s="640"/>
      <c r="Y59" s="576"/>
      <c r="AB59" s="874"/>
      <c r="AC59" s="801"/>
      <c r="AD59" s="640"/>
      <c r="AE59" s="576"/>
      <c r="AF59" s="874"/>
    </row>
    <row r="60" spans="1:68" x14ac:dyDescent="0.25">
      <c r="B60" s="802" t="s">
        <v>61</v>
      </c>
      <c r="H60" s="648"/>
      <c r="I60" s="767"/>
      <c r="J60" s="554"/>
      <c r="L60" s="648"/>
      <c r="M60" s="558"/>
      <c r="N60" s="882"/>
      <c r="P60" s="883">
        <v>0.90700000000000003</v>
      </c>
      <c r="R60" s="648"/>
      <c r="S60" s="558"/>
      <c r="T60" s="882"/>
      <c r="V60" s="883">
        <v>0.90700000000000003</v>
      </c>
      <c r="W60" s="801"/>
      <c r="X60" s="648"/>
      <c r="Y60" s="558"/>
      <c r="Z60" s="882"/>
      <c r="AB60" s="883">
        <v>0.90700000000000003</v>
      </c>
      <c r="AC60" s="801"/>
      <c r="AD60" s="648"/>
      <c r="AE60" s="558"/>
      <c r="AF60" s="883">
        <v>0.90700000000000003</v>
      </c>
    </row>
    <row r="61" spans="1:68" ht="15.75" thickBot="1" x14ac:dyDescent="0.3">
      <c r="B61" s="788" t="s">
        <v>62</v>
      </c>
      <c r="H61" s="649"/>
      <c r="I61" s="876"/>
      <c r="J61" s="701"/>
      <c r="L61" s="649"/>
      <c r="M61" s="877"/>
      <c r="N61" s="884"/>
      <c r="O61" s="854"/>
      <c r="P61" s="885">
        <v>0.84699999999999998</v>
      </c>
      <c r="R61" s="649"/>
      <c r="S61" s="877"/>
      <c r="T61" s="884"/>
      <c r="U61" s="854"/>
      <c r="V61" s="885">
        <v>0.84699999999999998</v>
      </c>
      <c r="W61" s="801"/>
      <c r="X61" s="649"/>
      <c r="Y61" s="877"/>
      <c r="Z61" s="884"/>
      <c r="AA61" s="854"/>
      <c r="AB61" s="885">
        <v>0.83099999999999996</v>
      </c>
      <c r="AC61" s="801"/>
      <c r="AD61" s="649"/>
      <c r="AE61" s="877"/>
      <c r="AF61" s="885">
        <v>0.83699999999999997</v>
      </c>
    </row>
    <row r="62" spans="1:68" s="14" customFormat="1" x14ac:dyDescent="0.25">
      <c r="A62" s="4"/>
      <c r="C62" s="60"/>
      <c r="D62" s="60"/>
      <c r="E62" s="456"/>
      <c r="F62" s="456"/>
      <c r="G62" s="60"/>
      <c r="H62" s="456"/>
      <c r="I62" s="456"/>
      <c r="J62" s="456"/>
      <c r="K62" s="60"/>
      <c r="L62" s="456"/>
      <c r="M62" s="456"/>
      <c r="N62" s="60"/>
      <c r="O62" s="60"/>
      <c r="P62" s="60"/>
      <c r="Q62" s="60"/>
      <c r="R62" s="456"/>
      <c r="S62" s="456"/>
      <c r="T62" s="60"/>
      <c r="U62" s="60"/>
      <c r="V62" s="60"/>
      <c r="W62" s="60"/>
      <c r="X62" s="456"/>
      <c r="Y62" s="456"/>
      <c r="Z62" s="60"/>
      <c r="AA62" s="60"/>
      <c r="AB62" s="60"/>
      <c r="AC62" s="60"/>
      <c r="AD62" s="456"/>
      <c r="AE62" s="456"/>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row>
    <row r="63" spans="1:68" s="94" customFormat="1" hidden="1" outlineLevel="1" x14ac:dyDescent="0.25">
      <c r="A63" s="4"/>
      <c r="B63" s="243" t="s">
        <v>30</v>
      </c>
      <c r="E63" s="244"/>
      <c r="F63" s="244"/>
      <c r="H63" s="244">
        <v>0</v>
      </c>
      <c r="I63" s="244">
        <v>0</v>
      </c>
      <c r="J63" s="244">
        <v>0</v>
      </c>
      <c r="L63" s="244">
        <v>0</v>
      </c>
      <c r="M63" s="244">
        <v>0</v>
      </c>
      <c r="N63" s="244">
        <v>0</v>
      </c>
      <c r="O63" s="244">
        <v>0</v>
      </c>
      <c r="P63" s="244">
        <v>0</v>
      </c>
      <c r="R63" s="244">
        <v>0</v>
      </c>
      <c r="S63" s="244">
        <v>0</v>
      </c>
      <c r="T63" s="244">
        <v>0</v>
      </c>
      <c r="U63" s="244">
        <v>0</v>
      </c>
      <c r="V63" s="244">
        <v>0</v>
      </c>
      <c r="X63" s="244">
        <v>0</v>
      </c>
      <c r="Y63" s="244">
        <v>0</v>
      </c>
      <c r="Z63" s="244">
        <v>0</v>
      </c>
      <c r="AA63" s="244">
        <v>0</v>
      </c>
      <c r="AB63" s="244">
        <v>0</v>
      </c>
      <c r="AD63" s="244">
        <v>0</v>
      </c>
      <c r="AE63" s="244">
        <v>0</v>
      </c>
      <c r="AF63" s="244">
        <v>0</v>
      </c>
      <c r="AG63" s="244"/>
      <c r="AH63" s="244"/>
      <c r="AJ63" s="244"/>
      <c r="AK63" s="244"/>
      <c r="AL63" s="244"/>
      <c r="AM63" s="244"/>
      <c r="AN63" s="244"/>
      <c r="AP63" s="244"/>
      <c r="AQ63" s="244"/>
      <c r="AR63" s="244"/>
      <c r="AS63" s="244"/>
      <c r="AT63" s="244"/>
      <c r="AV63" s="244"/>
      <c r="AW63" s="244"/>
      <c r="AX63" s="244"/>
      <c r="AY63" s="244"/>
      <c r="AZ63" s="244"/>
      <c r="BB63" s="244"/>
      <c r="BC63" s="244"/>
      <c r="BD63" s="244"/>
      <c r="BE63" s="244"/>
      <c r="BF63" s="244"/>
      <c r="BH63" s="244"/>
      <c r="BI63" s="244"/>
      <c r="BJ63" s="244"/>
      <c r="BK63" s="244"/>
      <c r="BL63" s="244"/>
      <c r="BN63" s="244"/>
      <c r="BO63" s="244"/>
      <c r="BP63" s="244"/>
    </row>
    <row r="64" spans="1:68" s="94" customFormat="1" hidden="1" outlineLevel="1" x14ac:dyDescent="0.25">
      <c r="A64" s="4"/>
      <c r="B64" s="245" t="s">
        <v>31</v>
      </c>
      <c r="E64" s="244"/>
      <c r="F64" s="244"/>
      <c r="H64" s="244">
        <v>0</v>
      </c>
      <c r="I64" s="244">
        <v>0</v>
      </c>
      <c r="J64" s="244">
        <v>-1.02318153949454E-12</v>
      </c>
      <c r="L64" s="244">
        <v>0</v>
      </c>
      <c r="M64" s="244">
        <v>0</v>
      </c>
      <c r="N64" s="244">
        <v>0</v>
      </c>
      <c r="O64" s="244">
        <v>0</v>
      </c>
      <c r="P64" s="244">
        <v>0</v>
      </c>
      <c r="R64" s="244">
        <v>0</v>
      </c>
      <c r="S64" s="244">
        <v>0</v>
      </c>
      <c r="T64" s="244">
        <v>0</v>
      </c>
      <c r="U64" s="244">
        <v>0</v>
      </c>
      <c r="V64" s="244">
        <v>0</v>
      </c>
      <c r="X64" s="244">
        <v>0</v>
      </c>
      <c r="Y64" s="244">
        <v>0</v>
      </c>
      <c r="Z64" s="244">
        <v>0</v>
      </c>
      <c r="AA64" s="244">
        <v>0</v>
      </c>
      <c r="AB64" s="244">
        <v>0</v>
      </c>
      <c r="AD64" s="244">
        <v>0</v>
      </c>
      <c r="AE64" s="244">
        <v>0</v>
      </c>
      <c r="AF64" s="244">
        <v>0</v>
      </c>
      <c r="AG64" s="244"/>
      <c r="AH64" s="244"/>
      <c r="AJ64" s="244"/>
      <c r="AK64" s="244"/>
      <c r="AL64" s="244"/>
      <c r="AM64" s="244"/>
      <c r="AN64" s="244"/>
      <c r="AP64" s="244"/>
      <c r="AQ64" s="244"/>
      <c r="AR64" s="244"/>
      <c r="AS64" s="244"/>
      <c r="AT64" s="244"/>
      <c r="AV64" s="244"/>
      <c r="AW64" s="244"/>
      <c r="AX64" s="244"/>
      <c r="AY64" s="244"/>
      <c r="AZ64" s="244"/>
      <c r="BB64" s="244"/>
      <c r="BC64" s="244"/>
      <c r="BD64" s="244"/>
      <c r="BE64" s="244"/>
      <c r="BF64" s="244"/>
      <c r="BH64" s="244"/>
      <c r="BI64" s="244"/>
      <c r="BJ64" s="244"/>
      <c r="BK64" s="244"/>
      <c r="BL64" s="244"/>
      <c r="BN64" s="244"/>
      <c r="BO64" s="244"/>
      <c r="BP64" s="244"/>
    </row>
    <row r="65" spans="1:68" s="94" customFormat="1" hidden="1" outlineLevel="1" x14ac:dyDescent="0.25">
      <c r="A65" s="4"/>
      <c r="B65" s="245" t="s">
        <v>17</v>
      </c>
      <c r="E65" s="244"/>
      <c r="F65" s="244"/>
      <c r="H65" s="244">
        <v>0</v>
      </c>
      <c r="I65" s="244">
        <v>0</v>
      </c>
      <c r="J65" s="244">
        <v>0</v>
      </c>
      <c r="L65" s="244">
        <v>0</v>
      </c>
      <c r="M65" s="244">
        <v>0</v>
      </c>
      <c r="N65" s="244">
        <v>0</v>
      </c>
      <c r="O65" s="244">
        <v>0</v>
      </c>
      <c r="P65" s="244">
        <v>0</v>
      </c>
      <c r="R65" s="244">
        <v>0</v>
      </c>
      <c r="S65" s="244">
        <v>0</v>
      </c>
      <c r="T65" s="244">
        <v>0</v>
      </c>
      <c r="U65" s="244">
        <v>0</v>
      </c>
      <c r="V65" s="244">
        <v>0</v>
      </c>
      <c r="X65" s="244">
        <v>0</v>
      </c>
      <c r="Y65" s="244">
        <v>0</v>
      </c>
      <c r="Z65" s="244">
        <v>0</v>
      </c>
      <c r="AA65" s="244">
        <v>0</v>
      </c>
      <c r="AB65" s="244">
        <v>0</v>
      </c>
      <c r="AD65" s="244">
        <v>0</v>
      </c>
      <c r="AE65" s="244">
        <v>0</v>
      </c>
      <c r="AF65" s="244">
        <v>0</v>
      </c>
      <c r="AG65" s="244"/>
      <c r="AH65" s="244"/>
      <c r="AJ65" s="244"/>
      <c r="AK65" s="244"/>
      <c r="AL65" s="244"/>
      <c r="AM65" s="244"/>
      <c r="AN65" s="244"/>
      <c r="AP65" s="244"/>
      <c r="AQ65" s="244"/>
      <c r="AR65" s="244"/>
      <c r="AS65" s="244"/>
      <c r="AT65" s="244"/>
      <c r="AV65" s="244"/>
      <c r="AW65" s="244"/>
      <c r="AX65" s="244"/>
      <c r="AY65" s="244"/>
      <c r="AZ65" s="244"/>
      <c r="BB65" s="244"/>
      <c r="BC65" s="244"/>
      <c r="BD65" s="244"/>
      <c r="BE65" s="244"/>
      <c r="BF65" s="244"/>
      <c r="BH65" s="244"/>
      <c r="BI65" s="244"/>
      <c r="BJ65" s="244"/>
      <c r="BK65" s="244"/>
      <c r="BL65" s="244"/>
      <c r="BN65" s="244"/>
      <c r="BO65" s="244"/>
      <c r="BP65" s="244"/>
    </row>
    <row r="66" spans="1:68" s="94" customFormat="1" hidden="1" outlineLevel="1" x14ac:dyDescent="0.25">
      <c r="A66" s="4"/>
      <c r="B66" s="245" t="s">
        <v>50</v>
      </c>
      <c r="E66" s="244"/>
      <c r="F66" s="244"/>
      <c r="H66" s="244">
        <v>0</v>
      </c>
      <c r="I66" s="244">
        <v>0</v>
      </c>
      <c r="J66" s="244">
        <v>0.80999999999858097</v>
      </c>
      <c r="L66" s="244">
        <v>0</v>
      </c>
      <c r="M66" s="244">
        <v>0</v>
      </c>
      <c r="N66" s="244">
        <v>0</v>
      </c>
      <c r="O66" s="244">
        <v>0</v>
      </c>
      <c r="P66" s="244">
        <v>0</v>
      </c>
      <c r="R66" s="244">
        <v>0</v>
      </c>
      <c r="S66" s="244">
        <v>0</v>
      </c>
      <c r="T66" s="244">
        <v>0</v>
      </c>
      <c r="U66" s="244">
        <v>0</v>
      </c>
      <c r="V66" s="244">
        <v>0</v>
      </c>
      <c r="X66" s="244">
        <v>0</v>
      </c>
      <c r="Y66" s="244">
        <v>0</v>
      </c>
      <c r="Z66" s="244">
        <v>0</v>
      </c>
      <c r="AA66" s="244">
        <v>0.46600000000034925</v>
      </c>
      <c r="AB66" s="244">
        <v>0.46600000000034925</v>
      </c>
      <c r="AD66" s="244">
        <v>0</v>
      </c>
      <c r="AE66" s="244">
        <v>0</v>
      </c>
      <c r="AF66" s="244">
        <v>0</v>
      </c>
      <c r="AG66" s="244"/>
      <c r="AH66" s="244"/>
      <c r="AJ66" s="244"/>
      <c r="AK66" s="244"/>
      <c r="AL66" s="244"/>
      <c r="AM66" s="244"/>
      <c r="AN66" s="244"/>
      <c r="AP66" s="244"/>
      <c r="AQ66" s="244"/>
      <c r="AR66" s="244"/>
      <c r="AS66" s="244"/>
      <c r="AT66" s="244"/>
      <c r="AV66" s="244"/>
      <c r="AW66" s="244"/>
      <c r="AX66" s="244"/>
      <c r="AY66" s="244"/>
      <c r="AZ66" s="244"/>
      <c r="BB66" s="244"/>
      <c r="BC66" s="244"/>
      <c r="BD66" s="244"/>
      <c r="BE66" s="244"/>
      <c r="BF66" s="244"/>
      <c r="BH66" s="244"/>
      <c r="BI66" s="244"/>
      <c r="BJ66" s="244"/>
      <c r="BK66" s="244"/>
      <c r="BL66" s="244"/>
      <c r="BN66" s="244"/>
      <c r="BO66" s="244"/>
      <c r="BP66" s="244"/>
    </row>
    <row r="67" spans="1:68" s="94" customFormat="1" hidden="1" outlineLevel="1" x14ac:dyDescent="0.25">
      <c r="A67" s="4"/>
      <c r="B67" s="245" t="s">
        <v>126</v>
      </c>
      <c r="E67" s="244"/>
      <c r="F67" s="244"/>
      <c r="H67" s="244">
        <v>0</v>
      </c>
      <c r="I67" s="244">
        <v>-1</v>
      </c>
      <c r="J67" s="244">
        <v>0.80999999999858097</v>
      </c>
      <c r="L67" s="244">
        <v>0</v>
      </c>
      <c r="M67" s="244">
        <v>0</v>
      </c>
      <c r="N67" s="244">
        <v>0</v>
      </c>
      <c r="O67" s="244">
        <v>0</v>
      </c>
      <c r="P67" s="244">
        <v>0</v>
      </c>
      <c r="R67" s="244">
        <v>0</v>
      </c>
      <c r="S67" s="244">
        <v>0</v>
      </c>
      <c r="T67" s="244">
        <v>0</v>
      </c>
      <c r="U67" s="244">
        <v>0</v>
      </c>
      <c r="V67" s="244">
        <v>0</v>
      </c>
      <c r="X67" s="244">
        <v>0</v>
      </c>
      <c r="Y67" s="244">
        <v>0</v>
      </c>
      <c r="Z67" s="244">
        <v>0</v>
      </c>
      <c r="AA67" s="244">
        <v>2.9558577807620168E-12</v>
      </c>
      <c r="AB67" s="244">
        <v>0</v>
      </c>
      <c r="AD67" s="244">
        <v>0</v>
      </c>
      <c r="AE67" s="244">
        <v>0</v>
      </c>
      <c r="AF67" s="244">
        <v>0</v>
      </c>
      <c r="AG67" s="244"/>
      <c r="AH67" s="244"/>
      <c r="AJ67" s="244"/>
      <c r="AK67" s="244"/>
      <c r="AL67" s="244"/>
      <c r="AM67" s="244"/>
      <c r="AN67" s="244"/>
      <c r="AP67" s="244"/>
      <c r="AQ67" s="244"/>
      <c r="AR67" s="244"/>
      <c r="AS67" s="244"/>
      <c r="AT67" s="244"/>
      <c r="AV67" s="244"/>
      <c r="AW67" s="244"/>
      <c r="AX67" s="244"/>
      <c r="AY67" s="244"/>
      <c r="AZ67" s="244"/>
      <c r="BB67" s="244"/>
      <c r="BC67" s="244"/>
      <c r="BD67" s="244"/>
      <c r="BE67" s="244"/>
      <c r="BF67" s="244"/>
      <c r="BH67" s="244"/>
      <c r="BI67" s="244"/>
      <c r="BJ67" s="244"/>
      <c r="BK67" s="244"/>
      <c r="BL67" s="244"/>
      <c r="BN67" s="244"/>
      <c r="BO67" s="244"/>
      <c r="BP67" s="244"/>
    </row>
    <row r="68" spans="1:68" s="94" customFormat="1" hidden="1" outlineLevel="1" x14ac:dyDescent="0.25">
      <c r="A68" s="4"/>
      <c r="B68" s="245" t="s">
        <v>32</v>
      </c>
      <c r="E68" s="244"/>
      <c r="F68" s="244"/>
      <c r="H68" s="244">
        <v>0</v>
      </c>
      <c r="I68" s="244">
        <v>0</v>
      </c>
      <c r="J68" s="244">
        <v>0</v>
      </c>
      <c r="L68" s="244">
        <v>0</v>
      </c>
      <c r="M68" s="244">
        <v>0</v>
      </c>
      <c r="N68" s="244">
        <v>0</v>
      </c>
      <c r="O68" s="244">
        <v>0</v>
      </c>
      <c r="P68" s="244">
        <v>0</v>
      </c>
      <c r="R68" s="244">
        <v>0</v>
      </c>
      <c r="S68" s="244">
        <v>0</v>
      </c>
      <c r="T68" s="244">
        <v>0</v>
      </c>
      <c r="U68" s="244">
        <v>0</v>
      </c>
      <c r="V68" s="244">
        <v>0</v>
      </c>
      <c r="X68" s="244">
        <v>0</v>
      </c>
      <c r="Y68" s="244">
        <v>0</v>
      </c>
      <c r="Z68" s="244">
        <v>0</v>
      </c>
      <c r="AA68" s="244">
        <v>0</v>
      </c>
      <c r="AB68" s="244">
        <v>0</v>
      </c>
      <c r="AD68" s="244">
        <v>0</v>
      </c>
      <c r="AE68" s="244">
        <v>0</v>
      </c>
      <c r="AF68" s="244">
        <v>0</v>
      </c>
      <c r="AG68" s="244"/>
      <c r="AH68" s="244"/>
      <c r="AJ68" s="244"/>
      <c r="AK68" s="244"/>
      <c r="AL68" s="244"/>
      <c r="AM68" s="244"/>
      <c r="AN68" s="244"/>
      <c r="AP68" s="244"/>
      <c r="AQ68" s="244"/>
      <c r="AR68" s="244"/>
      <c r="AS68" s="244"/>
      <c r="AT68" s="244"/>
      <c r="AV68" s="244"/>
      <c r="AW68" s="244"/>
      <c r="AX68" s="244"/>
      <c r="AY68" s="244"/>
      <c r="AZ68" s="244"/>
      <c r="BB68" s="244"/>
      <c r="BC68" s="244"/>
      <c r="BD68" s="244"/>
      <c r="BE68" s="244"/>
      <c r="BF68" s="244"/>
      <c r="BH68" s="244"/>
      <c r="BI68" s="244"/>
      <c r="BJ68" s="244"/>
      <c r="BK68" s="244"/>
      <c r="BL68" s="244"/>
      <c r="BN68" s="244"/>
      <c r="BO68" s="244"/>
      <c r="BP68" s="244"/>
    </row>
    <row r="69" spans="1:68" s="94" customFormat="1" hidden="1" outlineLevel="1" x14ac:dyDescent="0.25">
      <c r="A69" s="4"/>
      <c r="B69" s="245" t="s">
        <v>33</v>
      </c>
      <c r="E69" s="244"/>
      <c r="F69" s="244"/>
      <c r="H69" s="244">
        <v>0</v>
      </c>
      <c r="I69" s="244">
        <v>0</v>
      </c>
      <c r="J69" s="244">
        <v>0</v>
      </c>
      <c r="L69" s="244">
        <v>0</v>
      </c>
      <c r="M69" s="244">
        <v>0</v>
      </c>
      <c r="N69" s="244">
        <v>0</v>
      </c>
      <c r="O69" s="244">
        <v>0</v>
      </c>
      <c r="P69" s="244">
        <v>0</v>
      </c>
      <c r="R69" s="244">
        <v>0</v>
      </c>
      <c r="S69" s="244">
        <v>0</v>
      </c>
      <c r="T69" s="244">
        <v>0</v>
      </c>
      <c r="U69" s="244">
        <v>0</v>
      </c>
      <c r="V69" s="244">
        <v>0</v>
      </c>
      <c r="X69" s="244">
        <v>0</v>
      </c>
      <c r="Y69" s="244">
        <v>0</v>
      </c>
      <c r="Z69" s="244">
        <v>0</v>
      </c>
      <c r="AA69" s="244">
        <v>0</v>
      </c>
      <c r="AB69" s="244">
        <v>9.9999998928979039E-4</v>
      </c>
      <c r="AD69" s="244">
        <v>0</v>
      </c>
      <c r="AE69" s="244">
        <v>0</v>
      </c>
      <c r="AF69" s="244">
        <v>0</v>
      </c>
      <c r="AG69" s="244"/>
      <c r="AH69" s="244"/>
      <c r="AJ69" s="244"/>
      <c r="AK69" s="244"/>
      <c r="AL69" s="244"/>
      <c r="AM69" s="244"/>
      <c r="AN69" s="244"/>
      <c r="AP69" s="244"/>
      <c r="AQ69" s="244"/>
      <c r="AR69" s="244"/>
      <c r="AS69" s="244"/>
      <c r="AT69" s="244"/>
      <c r="AV69" s="244"/>
      <c r="AW69" s="244"/>
      <c r="AX69" s="244"/>
      <c r="AY69" s="244"/>
      <c r="AZ69" s="244"/>
      <c r="BB69" s="244"/>
      <c r="BC69" s="244"/>
      <c r="BD69" s="244"/>
      <c r="BE69" s="244"/>
      <c r="BF69" s="244"/>
      <c r="BH69" s="244"/>
      <c r="BI69" s="244"/>
      <c r="BJ69" s="244"/>
      <c r="BK69" s="244"/>
      <c r="BL69" s="244"/>
      <c r="BN69" s="244"/>
      <c r="BO69" s="244"/>
      <c r="BP69" s="244"/>
    </row>
    <row r="70" spans="1:68" s="14" customFormat="1" collapsed="1" x14ac:dyDescent="0.25">
      <c r="A70" s="4" t="s">
        <v>201</v>
      </c>
      <c r="C70" s="60"/>
      <c r="D70" s="60"/>
      <c r="E70" s="456"/>
      <c r="F70" s="456"/>
      <c r="G70" s="60"/>
      <c r="H70" s="456"/>
      <c r="I70" s="456"/>
      <c r="J70" s="456"/>
      <c r="K70" s="60"/>
      <c r="L70" s="456"/>
      <c r="M70" s="456"/>
      <c r="N70" s="60"/>
      <c r="O70" s="60"/>
      <c r="P70" s="60"/>
      <c r="Q70" s="60"/>
      <c r="R70" s="456"/>
      <c r="S70" s="456"/>
      <c r="T70" s="60"/>
      <c r="U70" s="60"/>
      <c r="V70" s="60"/>
      <c r="W70" s="60"/>
      <c r="X70" s="456"/>
      <c r="Y70" s="456"/>
      <c r="Z70" s="60"/>
      <c r="AA70" s="60"/>
      <c r="AB70" s="60"/>
      <c r="AC70" s="60"/>
      <c r="AD70" s="456"/>
      <c r="AE70" s="456"/>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row>
    <row r="71" spans="1:68" s="4" customFormat="1" x14ac:dyDescent="0.25">
      <c r="A71" s="94" t="s">
        <v>202</v>
      </c>
    </row>
    <row r="72" spans="1:68" s="14" customFormat="1" x14ac:dyDescent="0.25">
      <c r="A72" s="4" t="s">
        <v>203</v>
      </c>
      <c r="C72" s="60"/>
      <c r="D72" s="60"/>
      <c r="E72" s="456"/>
      <c r="F72" s="456"/>
      <c r="G72" s="60"/>
      <c r="H72" s="456"/>
      <c r="I72" s="456"/>
      <c r="J72" s="456"/>
      <c r="K72" s="60"/>
      <c r="L72" s="456"/>
      <c r="M72" s="456"/>
      <c r="N72" s="60"/>
      <c r="O72" s="60"/>
      <c r="P72" s="60"/>
      <c r="Q72" s="60"/>
      <c r="R72" s="456"/>
      <c r="S72" s="456"/>
      <c r="T72" s="60"/>
      <c r="U72" s="60"/>
      <c r="V72" s="60"/>
      <c r="W72" s="60"/>
      <c r="X72" s="456"/>
      <c r="Y72" s="456"/>
      <c r="Z72" s="60"/>
      <c r="AA72" s="60"/>
      <c r="AB72" s="60"/>
      <c r="AC72" s="60"/>
      <c r="AD72" s="456"/>
      <c r="AE72" s="456"/>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row>
    <row r="73" spans="1:68" s="4" customFormat="1" x14ac:dyDescent="0.25">
      <c r="A73" s="94" t="s">
        <v>204</v>
      </c>
    </row>
    <row r="74" spans="1:68" s="14" customFormat="1" x14ac:dyDescent="0.25">
      <c r="A74" s="4"/>
      <c r="C74" s="60"/>
      <c r="D74" s="60"/>
      <c r="E74" s="456"/>
      <c r="F74" s="456"/>
      <c r="G74" s="60"/>
      <c r="H74" s="456"/>
      <c r="I74" s="456"/>
      <c r="J74" s="456"/>
      <c r="K74" s="60"/>
      <c r="L74" s="456"/>
      <c r="M74" s="456"/>
      <c r="N74" s="60"/>
      <c r="O74" s="60"/>
      <c r="P74" s="60"/>
      <c r="Q74" s="60"/>
      <c r="R74" s="456"/>
      <c r="S74" s="456"/>
      <c r="T74" s="60"/>
      <c r="U74" s="60"/>
      <c r="V74" s="60"/>
      <c r="W74" s="60"/>
      <c r="X74" s="456"/>
      <c r="Y74" s="456"/>
      <c r="Z74" s="60"/>
      <c r="AA74" s="60"/>
      <c r="AB74" s="60"/>
      <c r="AC74" s="60"/>
      <c r="AD74" s="456"/>
      <c r="AE74" s="456"/>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row>
    <row r="75" spans="1:68" s="4" customFormat="1" x14ac:dyDescent="0.25">
      <c r="A75" s="94"/>
    </row>
    <row r="76" spans="1:68" s="14" customFormat="1" x14ac:dyDescent="0.25">
      <c r="A76" s="4"/>
      <c r="C76" s="60"/>
      <c r="D76" s="60"/>
      <c r="E76" s="456"/>
      <c r="F76" s="456"/>
      <c r="G76" s="60"/>
      <c r="H76" s="456"/>
      <c r="I76" s="456"/>
      <c r="J76" s="456"/>
      <c r="K76" s="60"/>
      <c r="L76" s="456"/>
      <c r="M76" s="456"/>
      <c r="N76" s="60"/>
      <c r="O76" s="60"/>
      <c r="P76" s="60"/>
      <c r="Q76" s="60"/>
      <c r="R76" s="456"/>
      <c r="S76" s="456"/>
      <c r="T76" s="60"/>
      <c r="U76" s="60"/>
      <c r="V76" s="60"/>
      <c r="W76" s="60"/>
      <c r="X76" s="456"/>
      <c r="Y76" s="456"/>
      <c r="Z76" s="60"/>
      <c r="AA76" s="60"/>
      <c r="AB76" s="60"/>
      <c r="AC76" s="60"/>
      <c r="AD76" s="456"/>
      <c r="AE76" s="456"/>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row>
    <row r="77" spans="1:68" s="4" customFormat="1" x14ac:dyDescent="0.25">
      <c r="A77" s="94"/>
    </row>
    <row r="78" spans="1:68" s="14" customFormat="1" x14ac:dyDescent="0.25">
      <c r="A78" s="4"/>
      <c r="C78" s="60"/>
      <c r="D78" s="60"/>
      <c r="E78" s="456"/>
      <c r="F78" s="456"/>
      <c r="G78" s="60"/>
      <c r="H78" s="456"/>
      <c r="I78" s="456"/>
      <c r="J78" s="456"/>
      <c r="K78" s="60"/>
      <c r="L78" s="456"/>
      <c r="M78" s="456"/>
      <c r="N78" s="60"/>
      <c r="O78" s="60"/>
      <c r="P78" s="60"/>
      <c r="Q78" s="60"/>
      <c r="R78" s="456"/>
      <c r="S78" s="456"/>
      <c r="T78" s="60"/>
      <c r="U78" s="60"/>
      <c r="V78" s="60"/>
      <c r="W78" s="60"/>
      <c r="X78" s="456"/>
      <c r="Y78" s="456"/>
      <c r="Z78" s="60"/>
      <c r="AA78" s="60"/>
      <c r="AB78" s="60"/>
      <c r="AC78" s="60"/>
      <c r="AD78" s="456"/>
      <c r="AE78" s="456"/>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row>
    <row r="79" spans="1:68" s="4" customFormat="1" x14ac:dyDescent="0.25">
      <c r="A79" s="94"/>
    </row>
    <row r="80" spans="1:68" s="14" customFormat="1" x14ac:dyDescent="0.25">
      <c r="A80" s="4"/>
      <c r="C80" s="60"/>
      <c r="D80" s="60"/>
      <c r="E80" s="456"/>
      <c r="F80" s="456"/>
      <c r="G80" s="60"/>
      <c r="H80" s="456"/>
      <c r="I80" s="456"/>
      <c r="J80" s="456"/>
      <c r="K80" s="60"/>
      <c r="L80" s="456"/>
      <c r="M80" s="456"/>
      <c r="N80" s="60"/>
      <c r="O80" s="60"/>
      <c r="P80" s="60"/>
      <c r="Q80" s="60"/>
      <c r="R80" s="456"/>
      <c r="S80" s="456"/>
      <c r="T80" s="60"/>
      <c r="U80" s="60"/>
      <c r="V80" s="60"/>
      <c r="W80" s="60"/>
      <c r="X80" s="456"/>
      <c r="Y80" s="456"/>
      <c r="Z80" s="60"/>
      <c r="AA80" s="60"/>
      <c r="AB80" s="60"/>
      <c r="AC80" s="60"/>
      <c r="AD80" s="456"/>
      <c r="AE80" s="456"/>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row>
    <row r="81" spans="1:68" s="4" customFormat="1" x14ac:dyDescent="0.25">
      <c r="A81" s="94"/>
    </row>
    <row r="82" spans="1:68" s="14" customFormat="1" x14ac:dyDescent="0.25">
      <c r="A82" s="4"/>
      <c r="C82" s="60"/>
      <c r="D82" s="60"/>
      <c r="E82" s="456"/>
      <c r="F82" s="456"/>
      <c r="G82" s="60"/>
      <c r="H82" s="456"/>
      <c r="I82" s="456"/>
      <c r="J82" s="456"/>
      <c r="K82" s="60"/>
      <c r="L82" s="456"/>
      <c r="M82" s="456"/>
      <c r="N82" s="60"/>
      <c r="O82" s="60"/>
      <c r="P82" s="60"/>
      <c r="Q82" s="60"/>
      <c r="R82" s="456"/>
      <c r="S82" s="456"/>
      <c r="T82" s="60"/>
      <c r="U82" s="60"/>
      <c r="V82" s="60"/>
      <c r="W82" s="60"/>
      <c r="X82" s="456"/>
      <c r="Y82" s="456"/>
      <c r="Z82" s="60"/>
      <c r="AA82" s="60"/>
      <c r="AB82" s="60"/>
      <c r="AC82" s="60"/>
      <c r="AD82" s="456"/>
      <c r="AE82" s="456"/>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row>
    <row r="83" spans="1:68" s="4" customFormat="1" x14ac:dyDescent="0.25">
      <c r="A83" s="94"/>
    </row>
    <row r="84" spans="1:68" s="14" customFormat="1" x14ac:dyDescent="0.25">
      <c r="A84" s="4"/>
      <c r="C84" s="60"/>
      <c r="D84" s="60"/>
      <c r="E84" s="456"/>
      <c r="F84" s="456"/>
      <c r="G84" s="60"/>
      <c r="H84" s="456"/>
      <c r="I84" s="456"/>
      <c r="J84" s="456"/>
      <c r="K84" s="60"/>
      <c r="L84" s="456"/>
      <c r="M84" s="456"/>
      <c r="N84" s="60"/>
      <c r="O84" s="60"/>
      <c r="P84" s="60"/>
      <c r="Q84" s="60"/>
      <c r="R84" s="456"/>
      <c r="S84" s="456"/>
      <c r="T84" s="60"/>
      <c r="U84" s="60"/>
      <c r="V84" s="60"/>
      <c r="W84" s="60"/>
      <c r="X84" s="456"/>
      <c r="Y84" s="456"/>
      <c r="Z84" s="60"/>
      <c r="AA84" s="60"/>
      <c r="AB84" s="60"/>
      <c r="AC84" s="60"/>
      <c r="AD84" s="456"/>
      <c r="AE84" s="456"/>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row>
    <row r="85" spans="1:68" s="4" customFormat="1" x14ac:dyDescent="0.25">
      <c r="A85" s="94"/>
    </row>
    <row r="86" spans="1:68" s="14" customFormat="1" x14ac:dyDescent="0.25">
      <c r="A86" s="4"/>
      <c r="C86" s="60"/>
      <c r="D86" s="60"/>
      <c r="E86" s="456"/>
      <c r="F86" s="456"/>
      <c r="G86" s="60"/>
      <c r="H86" s="456"/>
      <c r="I86" s="456"/>
      <c r="J86" s="456"/>
      <c r="K86" s="60"/>
      <c r="L86" s="456"/>
      <c r="M86" s="456"/>
      <c r="N86" s="60"/>
      <c r="O86" s="60"/>
      <c r="P86" s="60"/>
      <c r="Q86" s="60"/>
      <c r="R86" s="456"/>
      <c r="S86" s="456"/>
      <c r="T86" s="60"/>
      <c r="U86" s="60"/>
      <c r="V86" s="60"/>
      <c r="W86" s="60"/>
      <c r="X86" s="456"/>
      <c r="Y86" s="456"/>
      <c r="Z86" s="60"/>
      <c r="AA86" s="60"/>
      <c r="AB86" s="60"/>
      <c r="AC86" s="60"/>
      <c r="AD86" s="456"/>
      <c r="AE86" s="456"/>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row>
    <row r="87" spans="1:68" s="4" customFormat="1" x14ac:dyDescent="0.25">
      <c r="A87" s="94"/>
    </row>
    <row r="88" spans="1:68" s="14" customFormat="1" x14ac:dyDescent="0.25">
      <c r="A88" s="4"/>
      <c r="C88" s="60"/>
      <c r="D88" s="60"/>
      <c r="E88" s="456"/>
      <c r="F88" s="456"/>
      <c r="G88" s="60"/>
      <c r="H88" s="456"/>
      <c r="I88" s="456"/>
      <c r="J88" s="456"/>
      <c r="K88" s="60"/>
      <c r="L88" s="456"/>
      <c r="M88" s="456"/>
      <c r="N88" s="60"/>
      <c r="O88" s="60"/>
      <c r="P88" s="60"/>
      <c r="Q88" s="60"/>
      <c r="R88" s="456"/>
      <c r="S88" s="456"/>
      <c r="T88" s="60"/>
      <c r="U88" s="60"/>
      <c r="V88" s="60"/>
      <c r="W88" s="60"/>
      <c r="X88" s="456"/>
      <c r="Y88" s="456"/>
      <c r="Z88" s="60"/>
      <c r="AA88" s="60"/>
      <c r="AB88" s="60"/>
      <c r="AC88" s="60"/>
      <c r="AD88" s="456"/>
      <c r="AE88" s="456"/>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row>
    <row r="89" spans="1:68" s="4" customFormat="1" x14ac:dyDescent="0.25">
      <c r="A89" s="94"/>
    </row>
    <row r="90" spans="1:68" s="14" customFormat="1" x14ac:dyDescent="0.25">
      <c r="A90" s="4"/>
      <c r="C90" s="60"/>
      <c r="D90" s="60"/>
      <c r="E90" s="456"/>
      <c r="F90" s="456"/>
      <c r="G90" s="60"/>
      <c r="H90" s="456"/>
      <c r="I90" s="456"/>
      <c r="J90" s="456"/>
      <c r="K90" s="60"/>
      <c r="L90" s="456"/>
      <c r="M90" s="456"/>
      <c r="N90" s="60"/>
      <c r="O90" s="60"/>
      <c r="P90" s="60"/>
      <c r="Q90" s="60"/>
      <c r="R90" s="456"/>
      <c r="S90" s="456"/>
      <c r="T90" s="60"/>
      <c r="U90" s="60"/>
      <c r="V90" s="60"/>
      <c r="W90" s="60"/>
      <c r="X90" s="456"/>
      <c r="Y90" s="456"/>
      <c r="Z90" s="60"/>
      <c r="AA90" s="60"/>
      <c r="AB90" s="60"/>
      <c r="AC90" s="60"/>
      <c r="AD90" s="456"/>
      <c r="AE90" s="456"/>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s="4" customFormat="1" x14ac:dyDescent="0.25">
      <c r="A91" s="94"/>
    </row>
    <row r="92" spans="1:68" s="14" customFormat="1" x14ac:dyDescent="0.25">
      <c r="A92" s="4"/>
      <c r="C92" s="60"/>
      <c r="D92" s="60"/>
      <c r="E92" s="456"/>
      <c r="F92" s="456"/>
      <c r="G92" s="60"/>
      <c r="H92" s="456"/>
      <c r="I92" s="456"/>
      <c r="J92" s="456"/>
      <c r="K92" s="60"/>
      <c r="L92" s="456"/>
      <c r="M92" s="456"/>
      <c r="N92" s="60"/>
      <c r="O92" s="60"/>
      <c r="P92" s="60"/>
      <c r="Q92" s="60"/>
      <c r="R92" s="456"/>
      <c r="S92" s="456"/>
      <c r="T92" s="60"/>
      <c r="U92" s="60"/>
      <c r="V92" s="60"/>
      <c r="W92" s="60"/>
      <c r="X92" s="456"/>
      <c r="Y92" s="456"/>
      <c r="Z92" s="60"/>
      <c r="AA92" s="60"/>
      <c r="AB92" s="60"/>
      <c r="AC92" s="60"/>
      <c r="AD92" s="456"/>
      <c r="AE92" s="456"/>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s="4" customFormat="1" x14ac:dyDescent="0.25">
      <c r="A93" s="94"/>
    </row>
    <row r="94" spans="1:68" s="14" customFormat="1" x14ac:dyDescent="0.25">
      <c r="A94" s="4"/>
      <c r="C94" s="60"/>
      <c r="D94" s="60"/>
      <c r="E94" s="456"/>
      <c r="F94" s="456"/>
      <c r="G94" s="60"/>
      <c r="H94" s="456"/>
      <c r="I94" s="456"/>
      <c r="J94" s="456"/>
      <c r="K94" s="60"/>
      <c r="L94" s="456"/>
      <c r="M94" s="456"/>
      <c r="N94" s="60"/>
      <c r="O94" s="60"/>
      <c r="P94" s="60"/>
      <c r="Q94" s="60"/>
      <c r="R94" s="456"/>
      <c r="S94" s="456"/>
      <c r="T94" s="60"/>
      <c r="U94" s="60"/>
      <c r="V94" s="60"/>
      <c r="W94" s="60"/>
      <c r="X94" s="456"/>
      <c r="Y94" s="456"/>
      <c r="Z94" s="60"/>
      <c r="AA94" s="60"/>
      <c r="AB94" s="60"/>
      <c r="AC94" s="60"/>
      <c r="AD94" s="456"/>
      <c r="AE94" s="456"/>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s="4" customFormat="1" x14ac:dyDescent="0.25">
      <c r="A95" s="94"/>
    </row>
    <row r="96" spans="1:68" s="14" customFormat="1" x14ac:dyDescent="0.25">
      <c r="A96" s="4"/>
      <c r="C96" s="60"/>
      <c r="D96" s="60"/>
      <c r="E96" s="456"/>
      <c r="F96" s="456"/>
      <c r="G96" s="60"/>
      <c r="H96" s="456"/>
      <c r="I96" s="456"/>
      <c r="J96" s="456"/>
      <c r="K96" s="60"/>
      <c r="L96" s="456"/>
      <c r="M96" s="456"/>
      <c r="N96" s="60"/>
      <c r="O96" s="60"/>
      <c r="P96" s="60"/>
      <c r="Q96" s="60"/>
      <c r="R96" s="456"/>
      <c r="S96" s="456"/>
      <c r="T96" s="60"/>
      <c r="U96" s="60"/>
      <c r="V96" s="60"/>
      <c r="W96" s="60"/>
      <c r="X96" s="456"/>
      <c r="Y96" s="456"/>
      <c r="Z96" s="60"/>
      <c r="AA96" s="60"/>
      <c r="AB96" s="60"/>
      <c r="AC96" s="60"/>
      <c r="AD96" s="456"/>
      <c r="AE96" s="456"/>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row>
    <row r="97" spans="1:68" s="4" customFormat="1" x14ac:dyDescent="0.25">
      <c r="A97" s="94"/>
    </row>
    <row r="98" spans="1:68" s="14" customFormat="1" x14ac:dyDescent="0.25">
      <c r="A98" s="4"/>
      <c r="C98" s="60"/>
      <c r="D98" s="60"/>
      <c r="E98" s="456"/>
      <c r="F98" s="456"/>
      <c r="G98" s="60"/>
      <c r="H98" s="456"/>
      <c r="I98" s="456"/>
      <c r="J98" s="456"/>
      <c r="K98" s="60"/>
      <c r="L98" s="456"/>
      <c r="M98" s="456"/>
      <c r="N98" s="60"/>
      <c r="O98" s="60"/>
      <c r="P98" s="60"/>
      <c r="Q98" s="60"/>
      <c r="R98" s="456"/>
      <c r="S98" s="456"/>
      <c r="T98" s="60"/>
      <c r="U98" s="60"/>
      <c r="V98" s="60"/>
      <c r="W98" s="60"/>
      <c r="X98" s="456"/>
      <c r="Y98" s="456"/>
      <c r="Z98" s="60"/>
      <c r="AA98" s="60"/>
      <c r="AB98" s="60"/>
      <c r="AC98" s="60"/>
      <c r="AD98" s="456"/>
      <c r="AE98" s="456"/>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row>
    <row r="99" spans="1:68" s="4" customFormat="1" x14ac:dyDescent="0.25">
      <c r="A99" s="94"/>
    </row>
    <row r="100" spans="1:68" s="14" customFormat="1" x14ac:dyDescent="0.25">
      <c r="A100" s="4"/>
      <c r="C100" s="60"/>
      <c r="D100" s="60"/>
      <c r="E100" s="456"/>
      <c r="F100" s="456"/>
      <c r="G100" s="60"/>
      <c r="H100" s="456"/>
      <c r="I100" s="456"/>
      <c r="J100" s="456"/>
      <c r="K100" s="60"/>
      <c r="L100" s="456"/>
      <c r="M100" s="456"/>
      <c r="N100" s="60"/>
      <c r="O100" s="60"/>
      <c r="P100" s="60"/>
      <c r="Q100" s="60"/>
      <c r="R100" s="456"/>
      <c r="S100" s="456"/>
      <c r="T100" s="60"/>
      <c r="U100" s="60"/>
      <c r="V100" s="60"/>
      <c r="W100" s="60"/>
      <c r="X100" s="456"/>
      <c r="Y100" s="456"/>
      <c r="Z100" s="60"/>
      <c r="AA100" s="60"/>
      <c r="AB100" s="60"/>
      <c r="AC100" s="60"/>
      <c r="AD100" s="456"/>
      <c r="AE100" s="456"/>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row>
    <row r="101" spans="1:68" s="4" customFormat="1" x14ac:dyDescent="0.25">
      <c r="A101" s="94"/>
    </row>
    <row r="102" spans="1:68" s="14" customFormat="1" x14ac:dyDescent="0.25">
      <c r="A102" s="4"/>
      <c r="C102" s="60"/>
      <c r="D102" s="60"/>
      <c r="E102" s="456"/>
      <c r="F102" s="456"/>
      <c r="G102" s="60"/>
      <c r="H102" s="456"/>
      <c r="I102" s="456"/>
      <c r="J102" s="456"/>
      <c r="K102" s="60"/>
      <c r="L102" s="456"/>
      <c r="M102" s="456"/>
      <c r="N102" s="60"/>
      <c r="O102" s="60"/>
      <c r="P102" s="60"/>
      <c r="Q102" s="60"/>
      <c r="R102" s="456"/>
      <c r="S102" s="456"/>
      <c r="T102" s="60"/>
      <c r="U102" s="60"/>
      <c r="V102" s="60"/>
      <c r="W102" s="60"/>
      <c r="X102" s="456"/>
      <c r="Y102" s="456"/>
      <c r="Z102" s="60"/>
      <c r="AA102" s="60"/>
      <c r="AB102" s="60"/>
      <c r="AC102" s="60"/>
      <c r="AD102" s="456"/>
      <c r="AE102" s="456"/>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row>
    <row r="103" spans="1:68" s="4" customFormat="1" x14ac:dyDescent="0.25">
      <c r="A103" s="94"/>
    </row>
    <row r="104" spans="1:68" s="14" customFormat="1" x14ac:dyDescent="0.25">
      <c r="A104" s="4"/>
      <c r="C104" s="60"/>
      <c r="D104" s="60"/>
      <c r="E104" s="456"/>
      <c r="F104" s="456"/>
      <c r="G104" s="60"/>
      <c r="H104" s="456"/>
      <c r="I104" s="456"/>
      <c r="J104" s="456"/>
      <c r="K104" s="60"/>
      <c r="L104" s="456"/>
      <c r="M104" s="456"/>
      <c r="N104" s="60"/>
      <c r="O104" s="60"/>
      <c r="P104" s="60"/>
      <c r="Q104" s="60"/>
      <c r="R104" s="456"/>
      <c r="S104" s="456"/>
      <c r="T104" s="60"/>
      <c r="U104" s="60"/>
      <c r="V104" s="60"/>
      <c r="W104" s="60"/>
      <c r="X104" s="456"/>
      <c r="Y104" s="456"/>
      <c r="Z104" s="60"/>
      <c r="AA104" s="60"/>
      <c r="AB104" s="60"/>
      <c r="AC104" s="60"/>
      <c r="AD104" s="456"/>
      <c r="AE104" s="456"/>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row>
    <row r="105" spans="1:68" s="4" customFormat="1" x14ac:dyDescent="0.25">
      <c r="A105" s="94"/>
    </row>
    <row r="106" spans="1:68" s="14" customFormat="1" x14ac:dyDescent="0.25">
      <c r="A106" s="4"/>
      <c r="C106" s="60"/>
      <c r="D106" s="60"/>
      <c r="E106" s="456"/>
      <c r="F106" s="456"/>
      <c r="G106" s="60"/>
      <c r="H106" s="456"/>
      <c r="I106" s="456"/>
      <c r="J106" s="456"/>
      <c r="K106" s="60"/>
      <c r="L106" s="456"/>
      <c r="M106" s="456"/>
      <c r="N106" s="60"/>
      <c r="O106" s="60"/>
      <c r="P106" s="60"/>
      <c r="Q106" s="60"/>
      <c r="R106" s="456"/>
      <c r="S106" s="456"/>
      <c r="T106" s="60"/>
      <c r="U106" s="60"/>
      <c r="V106" s="60"/>
      <c r="W106" s="60"/>
      <c r="X106" s="456"/>
      <c r="Y106" s="456"/>
      <c r="Z106" s="60"/>
      <c r="AA106" s="60"/>
      <c r="AB106" s="60"/>
      <c r="AC106" s="60"/>
      <c r="AD106" s="456"/>
      <c r="AE106" s="456"/>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row>
    <row r="107" spans="1:68" s="4" customFormat="1" x14ac:dyDescent="0.25">
      <c r="A107" s="94"/>
    </row>
    <row r="108" spans="1:68" s="14" customFormat="1" x14ac:dyDescent="0.25">
      <c r="A108" s="4"/>
      <c r="C108" s="60"/>
      <c r="D108" s="60"/>
      <c r="E108" s="456"/>
      <c r="F108" s="456"/>
      <c r="G108" s="60"/>
      <c r="H108" s="456"/>
      <c r="I108" s="456"/>
      <c r="J108" s="456"/>
      <c r="K108" s="60"/>
      <c r="L108" s="456"/>
      <c r="M108" s="456"/>
      <c r="N108" s="60"/>
      <c r="O108" s="60"/>
      <c r="P108" s="60"/>
      <c r="Q108" s="60"/>
      <c r="R108" s="456"/>
      <c r="S108" s="456"/>
      <c r="T108" s="60"/>
      <c r="U108" s="60"/>
      <c r="V108" s="60"/>
      <c r="W108" s="60"/>
      <c r="X108" s="456"/>
      <c r="Y108" s="456"/>
      <c r="Z108" s="60"/>
      <c r="AA108" s="60"/>
      <c r="AB108" s="60"/>
      <c r="AC108" s="60"/>
      <c r="AD108" s="456"/>
      <c r="AE108" s="456"/>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row>
    <row r="109" spans="1:68" s="4" customFormat="1" x14ac:dyDescent="0.25">
      <c r="A109" s="94"/>
    </row>
    <row r="110" spans="1:68" s="14" customFormat="1" x14ac:dyDescent="0.25">
      <c r="A110" s="4"/>
      <c r="C110" s="60"/>
      <c r="D110" s="60"/>
      <c r="E110" s="456"/>
      <c r="F110" s="456"/>
      <c r="G110" s="60"/>
      <c r="H110" s="456"/>
      <c r="I110" s="456"/>
      <c r="J110" s="456"/>
      <c r="K110" s="60"/>
      <c r="L110" s="456"/>
      <c r="M110" s="456"/>
      <c r="N110" s="60"/>
      <c r="O110" s="60"/>
      <c r="P110" s="60"/>
      <c r="Q110" s="60"/>
      <c r="R110" s="456"/>
      <c r="S110" s="456"/>
      <c r="T110" s="60"/>
      <c r="U110" s="60"/>
      <c r="V110" s="60"/>
      <c r="W110" s="60"/>
      <c r="X110" s="456"/>
      <c r="Y110" s="456"/>
      <c r="Z110" s="60"/>
      <c r="AA110" s="60"/>
      <c r="AB110" s="60"/>
      <c r="AC110" s="60"/>
      <c r="AD110" s="456"/>
      <c r="AE110" s="456"/>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row>
    <row r="111" spans="1:68" s="4" customFormat="1" x14ac:dyDescent="0.25">
      <c r="A111" s="94"/>
    </row>
    <row r="112" spans="1:68" s="14" customFormat="1" x14ac:dyDescent="0.25">
      <c r="A112" s="4"/>
      <c r="C112" s="60"/>
      <c r="D112" s="60"/>
      <c r="E112" s="456"/>
      <c r="F112" s="456"/>
      <c r="G112" s="60"/>
      <c r="H112" s="456"/>
      <c r="I112" s="456"/>
      <c r="J112" s="456"/>
      <c r="K112" s="60"/>
      <c r="L112" s="456"/>
      <c r="M112" s="456"/>
      <c r="N112" s="60"/>
      <c r="O112" s="60"/>
      <c r="P112" s="60"/>
      <c r="Q112" s="60"/>
      <c r="R112" s="456"/>
      <c r="S112" s="456"/>
      <c r="T112" s="60"/>
      <c r="U112" s="60"/>
      <c r="V112" s="60"/>
      <c r="W112" s="60"/>
      <c r="X112" s="456"/>
      <c r="Y112" s="456"/>
      <c r="Z112" s="60"/>
      <c r="AA112" s="60"/>
      <c r="AB112" s="60"/>
      <c r="AC112" s="60"/>
      <c r="AD112" s="456"/>
      <c r="AE112" s="456"/>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row>
    <row r="113" spans="1:68" s="4" customFormat="1" x14ac:dyDescent="0.25">
      <c r="A113" s="94"/>
    </row>
    <row r="114" spans="1:68" s="14" customFormat="1" x14ac:dyDescent="0.25">
      <c r="A114" s="4"/>
      <c r="C114" s="60"/>
      <c r="D114" s="60"/>
      <c r="E114" s="456"/>
      <c r="F114" s="456"/>
      <c r="G114" s="60"/>
      <c r="H114" s="456"/>
      <c r="I114" s="456"/>
      <c r="J114" s="456"/>
      <c r="K114" s="60"/>
      <c r="L114" s="456"/>
      <c r="M114" s="456"/>
      <c r="N114" s="60"/>
      <c r="O114" s="60"/>
      <c r="P114" s="60"/>
      <c r="Q114" s="60"/>
      <c r="R114" s="456"/>
      <c r="S114" s="456"/>
      <c r="T114" s="60"/>
      <c r="U114" s="60"/>
      <c r="V114" s="60"/>
      <c r="W114" s="60"/>
      <c r="X114" s="456"/>
      <c r="Y114" s="456"/>
      <c r="Z114" s="60"/>
      <c r="AA114" s="60"/>
      <c r="AB114" s="60"/>
      <c r="AC114" s="60"/>
      <c r="AD114" s="456"/>
      <c r="AE114" s="456"/>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row>
    <row r="115" spans="1:68" s="4" customFormat="1" x14ac:dyDescent="0.25">
      <c r="A115" s="94"/>
    </row>
    <row r="116" spans="1:68" s="14" customFormat="1" x14ac:dyDescent="0.25">
      <c r="A116" s="4"/>
      <c r="C116" s="60"/>
      <c r="D116" s="60"/>
      <c r="E116" s="456"/>
      <c r="F116" s="456"/>
      <c r="G116" s="60"/>
      <c r="H116" s="456"/>
      <c r="I116" s="456"/>
      <c r="J116" s="456"/>
      <c r="K116" s="60"/>
      <c r="L116" s="456"/>
      <c r="M116" s="456"/>
      <c r="N116" s="60"/>
      <c r="O116" s="60"/>
      <c r="P116" s="60"/>
      <c r="Q116" s="60"/>
      <c r="R116" s="456"/>
      <c r="S116" s="456"/>
      <c r="T116" s="60"/>
      <c r="U116" s="60"/>
      <c r="V116" s="60"/>
      <c r="W116" s="60"/>
      <c r="X116" s="456"/>
      <c r="Y116" s="456"/>
      <c r="Z116" s="60"/>
      <c r="AA116" s="60"/>
      <c r="AB116" s="60"/>
      <c r="AC116" s="60"/>
      <c r="AD116" s="456"/>
      <c r="AE116" s="456"/>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row>
    <row r="117" spans="1:68" s="4" customFormat="1" x14ac:dyDescent="0.25">
      <c r="A117" s="94"/>
    </row>
    <row r="118" spans="1:68" s="14" customFormat="1" x14ac:dyDescent="0.25">
      <c r="A118" s="4"/>
      <c r="C118" s="60"/>
      <c r="D118" s="60"/>
      <c r="E118" s="456"/>
      <c r="F118" s="456"/>
      <c r="G118" s="60"/>
      <c r="H118" s="456"/>
      <c r="I118" s="456"/>
      <c r="J118" s="456"/>
      <c r="K118" s="60"/>
      <c r="L118" s="456"/>
      <c r="M118" s="456"/>
      <c r="N118" s="60"/>
      <c r="O118" s="60"/>
      <c r="P118" s="60"/>
      <c r="Q118" s="60"/>
      <c r="R118" s="456"/>
      <c r="S118" s="456"/>
      <c r="T118" s="60"/>
      <c r="U118" s="60"/>
      <c r="V118" s="60"/>
      <c r="W118" s="60"/>
      <c r="X118" s="456"/>
      <c r="Y118" s="456"/>
      <c r="Z118" s="60"/>
      <c r="AA118" s="60"/>
      <c r="AB118" s="60"/>
      <c r="AC118" s="60"/>
      <c r="AD118" s="456"/>
      <c r="AE118" s="456"/>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row>
    <row r="119" spans="1:68" s="4" customFormat="1" x14ac:dyDescent="0.25">
      <c r="A119" s="94"/>
    </row>
    <row r="120" spans="1:68" s="14" customFormat="1" x14ac:dyDescent="0.25">
      <c r="A120" s="4"/>
      <c r="C120" s="60"/>
      <c r="D120" s="60"/>
      <c r="E120" s="456"/>
      <c r="F120" s="456"/>
      <c r="G120" s="60"/>
      <c r="H120" s="456"/>
      <c r="I120" s="456"/>
      <c r="J120" s="456"/>
      <c r="K120" s="60"/>
      <c r="L120" s="456"/>
      <c r="M120" s="456"/>
      <c r="N120" s="60"/>
      <c r="O120" s="60"/>
      <c r="P120" s="60"/>
      <c r="Q120" s="60"/>
      <c r="R120" s="456"/>
      <c r="S120" s="456"/>
      <c r="T120" s="60"/>
      <c r="U120" s="60"/>
      <c r="V120" s="60"/>
      <c r="W120" s="60"/>
      <c r="X120" s="456"/>
      <c r="Y120" s="456"/>
      <c r="Z120" s="60"/>
      <c r="AA120" s="60"/>
      <c r="AB120" s="60"/>
      <c r="AC120" s="60"/>
      <c r="AD120" s="456"/>
      <c r="AE120" s="456"/>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row>
    <row r="121" spans="1:68" s="4" customFormat="1" x14ac:dyDescent="0.25">
      <c r="A121" s="94"/>
    </row>
    <row r="122" spans="1:68" s="14" customFormat="1" x14ac:dyDescent="0.25">
      <c r="A122" s="4"/>
      <c r="C122" s="60"/>
      <c r="D122" s="60"/>
      <c r="E122" s="456"/>
      <c r="F122" s="456"/>
      <c r="G122" s="60"/>
      <c r="H122" s="456"/>
      <c r="I122" s="456"/>
      <c r="J122" s="456"/>
      <c r="K122" s="60"/>
      <c r="L122" s="456"/>
      <c r="M122" s="456"/>
      <c r="N122" s="60"/>
      <c r="O122" s="60"/>
      <c r="P122" s="60"/>
      <c r="Q122" s="60"/>
      <c r="R122" s="456"/>
      <c r="S122" s="456"/>
      <c r="T122" s="60"/>
      <c r="U122" s="60"/>
      <c r="V122" s="60"/>
      <c r="W122" s="60"/>
      <c r="X122" s="456"/>
      <c r="Y122" s="456"/>
      <c r="Z122" s="60"/>
      <c r="AA122" s="60"/>
      <c r="AB122" s="60"/>
      <c r="AC122" s="60"/>
      <c r="AD122" s="456"/>
      <c r="AE122" s="456"/>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row>
    <row r="123" spans="1:68" s="4" customFormat="1" x14ac:dyDescent="0.25">
      <c r="A123" s="94"/>
    </row>
    <row r="124" spans="1:68" s="14" customFormat="1" x14ac:dyDescent="0.25">
      <c r="A124" s="4"/>
      <c r="C124" s="60"/>
      <c r="D124" s="60"/>
      <c r="E124" s="456"/>
      <c r="F124" s="456"/>
      <c r="G124" s="60"/>
      <c r="H124" s="456"/>
      <c r="I124" s="456"/>
      <c r="J124" s="456"/>
      <c r="K124" s="60"/>
      <c r="L124" s="456"/>
      <c r="M124" s="456"/>
      <c r="N124" s="60"/>
      <c r="O124" s="60"/>
      <c r="P124" s="60"/>
      <c r="Q124" s="60"/>
      <c r="R124" s="456"/>
      <c r="S124" s="456"/>
      <c r="T124" s="60"/>
      <c r="U124" s="60"/>
      <c r="V124" s="60"/>
      <c r="W124" s="60"/>
      <c r="X124" s="456"/>
      <c r="Y124" s="456"/>
      <c r="Z124" s="60"/>
      <c r="AA124" s="60"/>
      <c r="AB124" s="60"/>
      <c r="AC124" s="60"/>
      <c r="AD124" s="456"/>
      <c r="AE124" s="456"/>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row>
    <row r="125" spans="1:68" s="4" customFormat="1" x14ac:dyDescent="0.25">
      <c r="A125" s="94"/>
    </row>
    <row r="126" spans="1:68" s="14" customFormat="1" x14ac:dyDescent="0.25">
      <c r="A126" s="4"/>
      <c r="C126" s="60"/>
      <c r="D126" s="60"/>
      <c r="E126" s="456"/>
      <c r="F126" s="456"/>
      <c r="G126" s="60"/>
      <c r="H126" s="456"/>
      <c r="I126" s="456"/>
      <c r="J126" s="456"/>
      <c r="K126" s="60"/>
      <c r="L126" s="456"/>
      <c r="M126" s="456"/>
      <c r="N126" s="60"/>
      <c r="O126" s="60"/>
      <c r="P126" s="60"/>
      <c r="Q126" s="60"/>
      <c r="R126" s="456"/>
      <c r="S126" s="456"/>
      <c r="T126" s="60"/>
      <c r="U126" s="60"/>
      <c r="V126" s="60"/>
      <c r="W126" s="60"/>
      <c r="X126" s="456"/>
      <c r="Y126" s="456"/>
      <c r="Z126" s="60"/>
      <c r="AA126" s="60"/>
      <c r="AB126" s="60"/>
      <c r="AC126" s="60"/>
      <c r="AD126" s="456"/>
      <c r="AE126" s="456"/>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row>
    <row r="127" spans="1:68" s="4" customFormat="1" x14ac:dyDescent="0.25">
      <c r="A127" s="94"/>
    </row>
    <row r="128" spans="1:68" s="14" customFormat="1" x14ac:dyDescent="0.25">
      <c r="A128" s="4"/>
      <c r="C128" s="60"/>
      <c r="D128" s="60"/>
      <c r="E128" s="456"/>
      <c r="F128" s="456"/>
      <c r="G128" s="60"/>
      <c r="H128" s="456"/>
      <c r="I128" s="456"/>
      <c r="J128" s="456"/>
      <c r="K128" s="60"/>
      <c r="L128" s="456"/>
      <c r="M128" s="456"/>
      <c r="N128" s="60"/>
      <c r="O128" s="60"/>
      <c r="P128" s="60"/>
      <c r="Q128" s="60"/>
      <c r="R128" s="456"/>
      <c r="S128" s="456"/>
      <c r="T128" s="60"/>
      <c r="U128" s="60"/>
      <c r="V128" s="60"/>
      <c r="W128" s="60"/>
      <c r="X128" s="456"/>
      <c r="Y128" s="456"/>
      <c r="Z128" s="60"/>
      <c r="AA128" s="60"/>
      <c r="AB128" s="60"/>
      <c r="AC128" s="60"/>
      <c r="AD128" s="456"/>
      <c r="AE128" s="456"/>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row>
    <row r="129" spans="1:68" s="4" customFormat="1" x14ac:dyDescent="0.25">
      <c r="A129" s="94"/>
    </row>
    <row r="130" spans="1:68" s="14" customFormat="1" x14ac:dyDescent="0.25">
      <c r="A130" s="4"/>
      <c r="C130" s="60"/>
      <c r="D130" s="60"/>
      <c r="E130" s="456"/>
      <c r="F130" s="456"/>
      <c r="G130" s="60"/>
      <c r="H130" s="456"/>
      <c r="I130" s="456"/>
      <c r="J130" s="456"/>
      <c r="K130" s="60"/>
      <c r="L130" s="456"/>
      <c r="M130" s="456"/>
      <c r="N130" s="60"/>
      <c r="O130" s="60"/>
      <c r="P130" s="60"/>
      <c r="Q130" s="60"/>
      <c r="R130" s="456"/>
      <c r="S130" s="456"/>
      <c r="T130" s="60"/>
      <c r="U130" s="60"/>
      <c r="V130" s="60"/>
      <c r="W130" s="60"/>
      <c r="X130" s="456"/>
      <c r="Y130" s="456"/>
      <c r="Z130" s="60"/>
      <c r="AA130" s="60"/>
      <c r="AB130" s="60"/>
      <c r="AC130" s="60"/>
      <c r="AD130" s="456"/>
      <c r="AE130" s="456"/>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row>
    <row r="131" spans="1:68" s="4" customFormat="1" x14ac:dyDescent="0.25">
      <c r="A131" s="94"/>
    </row>
    <row r="132" spans="1:68" s="14" customFormat="1" x14ac:dyDescent="0.25">
      <c r="A132" s="4"/>
      <c r="C132" s="60"/>
      <c r="D132" s="60"/>
      <c r="E132" s="456"/>
      <c r="F132" s="456"/>
      <c r="G132" s="60"/>
      <c r="H132" s="456"/>
      <c r="I132" s="456"/>
      <c r="J132" s="456"/>
      <c r="K132" s="60"/>
      <c r="L132" s="456"/>
      <c r="M132" s="456"/>
      <c r="N132" s="60"/>
      <c r="O132" s="60"/>
      <c r="P132" s="60"/>
      <c r="Q132" s="60"/>
      <c r="R132" s="456"/>
      <c r="S132" s="456"/>
      <c r="T132" s="60"/>
      <c r="U132" s="60"/>
      <c r="V132" s="60"/>
      <c r="W132" s="60"/>
      <c r="X132" s="456"/>
      <c r="Y132" s="456"/>
      <c r="Z132" s="60"/>
      <c r="AA132" s="60"/>
      <c r="AB132" s="60"/>
      <c r="AC132" s="60"/>
      <c r="AD132" s="456"/>
      <c r="AE132" s="456"/>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row>
    <row r="133" spans="1:68" s="4" customFormat="1" x14ac:dyDescent="0.25">
      <c r="A133" s="94"/>
    </row>
    <row r="134" spans="1:68" s="14" customFormat="1" x14ac:dyDescent="0.25">
      <c r="A134" s="4"/>
      <c r="C134" s="60"/>
      <c r="D134" s="60"/>
      <c r="E134" s="456"/>
      <c r="F134" s="456"/>
      <c r="G134" s="60"/>
      <c r="H134" s="456"/>
      <c r="I134" s="456"/>
      <c r="J134" s="456"/>
      <c r="K134" s="60"/>
      <c r="L134" s="456"/>
      <c r="M134" s="456"/>
      <c r="N134" s="60"/>
      <c r="O134" s="60"/>
      <c r="P134" s="60"/>
      <c r="Q134" s="60"/>
      <c r="R134" s="456"/>
      <c r="S134" s="456"/>
      <c r="T134" s="60"/>
      <c r="U134" s="60"/>
      <c r="V134" s="60"/>
      <c r="W134" s="60"/>
      <c r="X134" s="456"/>
      <c r="Y134" s="456"/>
      <c r="Z134" s="60"/>
      <c r="AA134" s="60"/>
      <c r="AB134" s="60"/>
      <c r="AC134" s="60"/>
      <c r="AD134" s="456"/>
      <c r="AE134" s="456"/>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row>
    <row r="135" spans="1:68" s="4" customFormat="1" x14ac:dyDescent="0.25">
      <c r="A135" s="94"/>
    </row>
    <row r="136" spans="1:68" s="14" customFormat="1" x14ac:dyDescent="0.25">
      <c r="A136" s="4"/>
      <c r="C136" s="60"/>
      <c r="D136" s="60"/>
      <c r="E136" s="456"/>
      <c r="F136" s="456"/>
      <c r="G136" s="60"/>
      <c r="H136" s="456"/>
      <c r="I136" s="456"/>
      <c r="J136" s="456"/>
      <c r="K136" s="60"/>
      <c r="L136" s="456"/>
      <c r="M136" s="456"/>
      <c r="N136" s="60"/>
      <c r="O136" s="60"/>
      <c r="P136" s="60"/>
      <c r="Q136" s="60"/>
      <c r="R136" s="456"/>
      <c r="S136" s="456"/>
      <c r="T136" s="60"/>
      <c r="U136" s="60"/>
      <c r="V136" s="60"/>
      <c r="W136" s="60"/>
      <c r="X136" s="456"/>
      <c r="Y136" s="456"/>
      <c r="Z136" s="60"/>
      <c r="AA136" s="60"/>
      <c r="AB136" s="60"/>
      <c r="AC136" s="60"/>
      <c r="AD136" s="456"/>
      <c r="AE136" s="456"/>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row>
    <row r="137" spans="1:68" s="4" customFormat="1" x14ac:dyDescent="0.25">
      <c r="A137" s="94"/>
    </row>
    <row r="138" spans="1:68" s="14" customFormat="1" x14ac:dyDescent="0.25">
      <c r="A138" s="4"/>
      <c r="C138" s="60"/>
      <c r="D138" s="60"/>
      <c r="E138" s="456"/>
      <c r="F138" s="456"/>
      <c r="G138" s="60"/>
      <c r="H138" s="456"/>
      <c r="I138" s="456"/>
      <c r="J138" s="456"/>
      <c r="K138" s="60"/>
      <c r="L138" s="456"/>
      <c r="M138" s="456"/>
      <c r="N138" s="60"/>
      <c r="O138" s="60"/>
      <c r="P138" s="60"/>
      <c r="Q138" s="60"/>
      <c r="R138" s="456"/>
      <c r="S138" s="456"/>
      <c r="T138" s="60"/>
      <c r="U138" s="60"/>
      <c r="V138" s="60"/>
      <c r="W138" s="60"/>
      <c r="X138" s="456"/>
      <c r="Y138" s="456"/>
      <c r="Z138" s="60"/>
      <c r="AA138" s="60"/>
      <c r="AB138" s="60"/>
      <c r="AC138" s="60"/>
      <c r="AD138" s="456"/>
      <c r="AE138" s="456"/>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row>
    <row r="139" spans="1:68" s="4" customFormat="1" x14ac:dyDescent="0.25">
      <c r="A139" s="94"/>
    </row>
    <row r="140" spans="1:68" s="14" customFormat="1" x14ac:dyDescent="0.25">
      <c r="A140" s="4"/>
      <c r="C140" s="60"/>
      <c r="D140" s="60"/>
      <c r="E140" s="456"/>
      <c r="F140" s="456"/>
      <c r="G140" s="60"/>
      <c r="H140" s="456"/>
      <c r="I140" s="456"/>
      <c r="J140" s="456"/>
      <c r="K140" s="60"/>
      <c r="L140" s="456"/>
      <c r="M140" s="456"/>
      <c r="N140" s="60"/>
      <c r="O140" s="60"/>
      <c r="P140" s="60"/>
      <c r="Q140" s="60"/>
      <c r="R140" s="456"/>
      <c r="S140" s="456"/>
      <c r="T140" s="60"/>
      <c r="U140" s="60"/>
      <c r="V140" s="60"/>
      <c r="W140" s="60"/>
      <c r="X140" s="456"/>
      <c r="Y140" s="456"/>
      <c r="Z140" s="60"/>
      <c r="AA140" s="60"/>
      <c r="AB140" s="60"/>
      <c r="AC140" s="60"/>
      <c r="AD140" s="456"/>
      <c r="AE140" s="456"/>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row>
    <row r="141" spans="1:68" s="4" customFormat="1" x14ac:dyDescent="0.25">
      <c r="A141" s="94"/>
    </row>
    <row r="142" spans="1:68" s="14" customFormat="1" x14ac:dyDescent="0.25">
      <c r="A142" s="4"/>
      <c r="C142" s="60"/>
      <c r="D142" s="60"/>
      <c r="E142" s="456"/>
      <c r="F142" s="456"/>
      <c r="G142" s="60"/>
      <c r="H142" s="456"/>
      <c r="I142" s="456"/>
      <c r="J142" s="456"/>
      <c r="K142" s="60"/>
      <c r="L142" s="456"/>
      <c r="M142" s="456"/>
      <c r="N142" s="60"/>
      <c r="O142" s="60"/>
      <c r="P142" s="60"/>
      <c r="Q142" s="60"/>
      <c r="R142" s="456"/>
      <c r="S142" s="456"/>
      <c r="T142" s="60"/>
      <c r="U142" s="60"/>
      <c r="V142" s="60"/>
      <c r="W142" s="60"/>
      <c r="X142" s="456"/>
      <c r="Y142" s="456"/>
      <c r="Z142" s="60"/>
      <c r="AA142" s="60"/>
      <c r="AB142" s="60"/>
      <c r="AC142" s="60"/>
      <c r="AD142" s="456"/>
      <c r="AE142" s="456"/>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row>
    <row r="143" spans="1:68" s="4" customFormat="1" x14ac:dyDescent="0.25">
      <c r="A143" s="94"/>
    </row>
    <row r="144" spans="1:68" s="14" customFormat="1" x14ac:dyDescent="0.25">
      <c r="A144" s="4"/>
      <c r="C144" s="60"/>
      <c r="D144" s="60"/>
      <c r="E144" s="456"/>
      <c r="F144" s="456"/>
      <c r="G144" s="60"/>
      <c r="H144" s="456"/>
      <c r="I144" s="456"/>
      <c r="J144" s="456"/>
      <c r="K144" s="60"/>
      <c r="L144" s="456"/>
      <c r="M144" s="456"/>
      <c r="N144" s="60"/>
      <c r="O144" s="60"/>
      <c r="P144" s="60"/>
      <c r="Q144" s="60"/>
      <c r="R144" s="456"/>
      <c r="S144" s="456"/>
      <c r="T144" s="60"/>
      <c r="U144" s="60"/>
      <c r="V144" s="60"/>
      <c r="W144" s="60"/>
      <c r="X144" s="456"/>
      <c r="Y144" s="456"/>
      <c r="Z144" s="60"/>
      <c r="AA144" s="60"/>
      <c r="AB144" s="60"/>
      <c r="AC144" s="60"/>
      <c r="AD144" s="456"/>
      <c r="AE144" s="456"/>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row>
    <row r="145" spans="1:68" s="4" customFormat="1" x14ac:dyDescent="0.25">
      <c r="A145" s="94"/>
    </row>
    <row r="146" spans="1:68" s="14" customFormat="1" x14ac:dyDescent="0.25">
      <c r="A146" s="4"/>
      <c r="C146" s="60"/>
      <c r="D146" s="60"/>
      <c r="E146" s="456"/>
      <c r="F146" s="456"/>
      <c r="G146" s="60"/>
      <c r="H146" s="456"/>
      <c r="I146" s="456"/>
      <c r="J146" s="456"/>
      <c r="K146" s="60"/>
      <c r="L146" s="456"/>
      <c r="M146" s="456"/>
      <c r="N146" s="60"/>
      <c r="O146" s="60"/>
      <c r="P146" s="60"/>
      <c r="Q146" s="60"/>
      <c r="R146" s="456"/>
      <c r="S146" s="456"/>
      <c r="T146" s="60"/>
      <c r="U146" s="60"/>
      <c r="V146" s="60"/>
      <c r="W146" s="60"/>
      <c r="X146" s="456"/>
      <c r="Y146" s="456"/>
      <c r="Z146" s="60"/>
      <c r="AA146" s="60"/>
      <c r="AB146" s="60"/>
      <c r="AC146" s="60"/>
      <c r="AD146" s="456"/>
      <c r="AE146" s="456"/>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row>
    <row r="147" spans="1:68" s="4" customFormat="1" x14ac:dyDescent="0.25">
      <c r="A147" s="94"/>
    </row>
    <row r="148" spans="1:68" s="14" customFormat="1" x14ac:dyDescent="0.25">
      <c r="A148" s="4"/>
      <c r="C148" s="60"/>
      <c r="D148" s="60"/>
      <c r="E148" s="456"/>
      <c r="F148" s="456"/>
      <c r="G148" s="60"/>
      <c r="H148" s="456"/>
      <c r="I148" s="456"/>
      <c r="J148" s="456"/>
      <c r="K148" s="60"/>
      <c r="L148" s="456"/>
      <c r="M148" s="456"/>
      <c r="N148" s="60"/>
      <c r="O148" s="60"/>
      <c r="P148" s="60"/>
      <c r="Q148" s="60"/>
      <c r="R148" s="456"/>
      <c r="S148" s="456"/>
      <c r="T148" s="60"/>
      <c r="U148" s="60"/>
      <c r="V148" s="60"/>
      <c r="W148" s="60"/>
      <c r="X148" s="456"/>
      <c r="Y148" s="456"/>
      <c r="Z148" s="60"/>
      <c r="AA148" s="60"/>
      <c r="AB148" s="60"/>
      <c r="AC148" s="60"/>
      <c r="AD148" s="456"/>
      <c r="AE148" s="456"/>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row>
    <row r="149" spans="1:68" s="4" customFormat="1" x14ac:dyDescent="0.25">
      <c r="A149" s="94"/>
    </row>
    <row r="150" spans="1:68" s="14" customFormat="1" x14ac:dyDescent="0.25">
      <c r="A150" s="4"/>
      <c r="C150" s="60"/>
      <c r="D150" s="60"/>
      <c r="E150" s="456"/>
      <c r="F150" s="456"/>
      <c r="G150" s="60"/>
      <c r="H150" s="456"/>
      <c r="I150" s="456"/>
      <c r="J150" s="456"/>
      <c r="K150" s="60"/>
      <c r="L150" s="456"/>
      <c r="M150" s="456"/>
      <c r="N150" s="60"/>
      <c r="O150" s="60"/>
      <c r="P150" s="60"/>
      <c r="Q150" s="60"/>
      <c r="R150" s="456"/>
      <c r="S150" s="456"/>
      <c r="T150" s="60"/>
      <c r="U150" s="60"/>
      <c r="V150" s="60"/>
      <c r="W150" s="60"/>
      <c r="X150" s="456"/>
      <c r="Y150" s="456"/>
      <c r="Z150" s="60"/>
      <c r="AA150" s="60"/>
      <c r="AB150" s="60"/>
      <c r="AC150" s="60"/>
      <c r="AD150" s="456"/>
      <c r="AE150" s="456"/>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row>
    <row r="151" spans="1:68" s="4" customFormat="1" x14ac:dyDescent="0.25">
      <c r="A151" s="94"/>
    </row>
    <row r="152" spans="1:68" s="14" customFormat="1" x14ac:dyDescent="0.25">
      <c r="A152" s="4"/>
      <c r="C152" s="60"/>
      <c r="D152" s="60"/>
      <c r="E152" s="456"/>
      <c r="F152" s="456"/>
      <c r="G152" s="60"/>
      <c r="H152" s="456"/>
      <c r="I152" s="456"/>
      <c r="J152" s="456"/>
      <c r="K152" s="60"/>
      <c r="L152" s="456"/>
      <c r="M152" s="456"/>
      <c r="N152" s="60"/>
      <c r="O152" s="60"/>
      <c r="P152" s="60"/>
      <c r="Q152" s="60"/>
      <c r="R152" s="456"/>
      <c r="S152" s="456"/>
      <c r="T152" s="60"/>
      <c r="U152" s="60"/>
      <c r="V152" s="60"/>
      <c r="W152" s="60"/>
      <c r="X152" s="456"/>
      <c r="Y152" s="456"/>
      <c r="Z152" s="60"/>
      <c r="AA152" s="60"/>
      <c r="AB152" s="60"/>
      <c r="AC152" s="60"/>
      <c r="AD152" s="456"/>
      <c r="AE152" s="456"/>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row>
    <row r="153" spans="1:68" s="4" customFormat="1" x14ac:dyDescent="0.25">
      <c r="A153" s="94"/>
    </row>
    <row r="154" spans="1:68" s="14" customFormat="1" x14ac:dyDescent="0.25">
      <c r="A154" s="4"/>
      <c r="C154" s="60"/>
      <c r="D154" s="60"/>
      <c r="E154" s="456"/>
      <c r="F154" s="456"/>
      <c r="G154" s="60"/>
      <c r="H154" s="456"/>
      <c r="I154" s="456"/>
      <c r="J154" s="456"/>
      <c r="K154" s="60"/>
      <c r="L154" s="456"/>
      <c r="M154" s="456"/>
      <c r="N154" s="60"/>
      <c r="O154" s="60"/>
      <c r="P154" s="60"/>
      <c r="Q154" s="60"/>
      <c r="R154" s="456"/>
      <c r="S154" s="456"/>
      <c r="T154" s="60"/>
      <c r="U154" s="60"/>
      <c r="V154" s="60"/>
      <c r="W154" s="60"/>
      <c r="X154" s="456"/>
      <c r="Y154" s="456"/>
      <c r="Z154" s="60"/>
      <c r="AA154" s="60"/>
      <c r="AB154" s="60"/>
      <c r="AC154" s="60"/>
      <c r="AD154" s="456"/>
      <c r="AE154" s="456"/>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row>
    <row r="155" spans="1:68" s="4" customFormat="1" x14ac:dyDescent="0.25">
      <c r="A155" s="94"/>
    </row>
    <row r="156" spans="1:68" s="14" customFormat="1" x14ac:dyDescent="0.25">
      <c r="A156" s="4"/>
      <c r="C156" s="60"/>
      <c r="D156" s="60"/>
      <c r="E156" s="456"/>
      <c r="F156" s="456"/>
      <c r="G156" s="60"/>
      <c r="H156" s="456"/>
      <c r="I156" s="456"/>
      <c r="J156" s="456"/>
      <c r="K156" s="60"/>
      <c r="L156" s="456"/>
      <c r="M156" s="456"/>
      <c r="N156" s="60"/>
      <c r="O156" s="60"/>
      <c r="P156" s="60"/>
      <c r="Q156" s="60"/>
      <c r="R156" s="456"/>
      <c r="S156" s="456"/>
      <c r="T156" s="60"/>
      <c r="U156" s="60"/>
      <c r="V156" s="60"/>
      <c r="W156" s="60"/>
      <c r="X156" s="456"/>
      <c r="Y156" s="456"/>
      <c r="Z156" s="60"/>
      <c r="AA156" s="60"/>
      <c r="AB156" s="60"/>
      <c r="AC156" s="60"/>
      <c r="AD156" s="456"/>
      <c r="AE156" s="456"/>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row>
    <row r="157" spans="1:68" s="4" customFormat="1" x14ac:dyDescent="0.25">
      <c r="A157" s="94"/>
    </row>
    <row r="158" spans="1:68" s="14" customFormat="1" x14ac:dyDescent="0.25">
      <c r="A158" s="4"/>
      <c r="C158" s="60"/>
      <c r="D158" s="60"/>
      <c r="E158" s="456"/>
      <c r="F158" s="456"/>
      <c r="G158" s="60"/>
      <c r="H158" s="456"/>
      <c r="I158" s="456"/>
      <c r="J158" s="456"/>
      <c r="K158" s="60"/>
      <c r="L158" s="456"/>
      <c r="M158" s="456"/>
      <c r="N158" s="60"/>
      <c r="O158" s="60"/>
      <c r="P158" s="60"/>
      <c r="Q158" s="60"/>
      <c r="R158" s="456"/>
      <c r="S158" s="456"/>
      <c r="T158" s="60"/>
      <c r="U158" s="60"/>
      <c r="V158" s="60"/>
      <c r="W158" s="60"/>
      <c r="X158" s="456"/>
      <c r="Y158" s="456"/>
      <c r="Z158" s="60"/>
      <c r="AA158" s="60"/>
      <c r="AB158" s="60"/>
      <c r="AC158" s="60"/>
      <c r="AD158" s="456"/>
      <c r="AE158" s="456"/>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row>
    <row r="159" spans="1:68" s="4" customFormat="1" x14ac:dyDescent="0.25">
      <c r="A159" s="94"/>
    </row>
    <row r="160" spans="1:68" s="14" customFormat="1" x14ac:dyDescent="0.25">
      <c r="A160" s="4"/>
      <c r="C160" s="60"/>
      <c r="D160" s="60"/>
      <c r="E160" s="456"/>
      <c r="F160" s="456"/>
      <c r="G160" s="60"/>
      <c r="H160" s="456"/>
      <c r="I160" s="456"/>
      <c r="J160" s="456"/>
      <c r="K160" s="60"/>
      <c r="L160" s="456"/>
      <c r="M160" s="456"/>
      <c r="N160" s="60"/>
      <c r="O160" s="60"/>
      <c r="P160" s="60"/>
      <c r="Q160" s="60"/>
      <c r="R160" s="456"/>
      <c r="S160" s="456"/>
      <c r="T160" s="60"/>
      <c r="U160" s="60"/>
      <c r="V160" s="60"/>
      <c r="W160" s="60"/>
      <c r="X160" s="456"/>
      <c r="Y160" s="456"/>
      <c r="Z160" s="60"/>
      <c r="AA160" s="60"/>
      <c r="AB160" s="60"/>
      <c r="AC160" s="60"/>
      <c r="AD160" s="456"/>
      <c r="AE160" s="456"/>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row>
    <row r="161" spans="1:68" s="4" customFormat="1" x14ac:dyDescent="0.25">
      <c r="A161" s="94"/>
    </row>
    <row r="162" spans="1:68" s="14" customFormat="1" x14ac:dyDescent="0.25">
      <c r="A162" s="4"/>
      <c r="C162" s="60"/>
      <c r="D162" s="60"/>
      <c r="E162" s="456"/>
      <c r="F162" s="456"/>
      <c r="G162" s="60"/>
      <c r="H162" s="456"/>
      <c r="I162" s="456"/>
      <c r="J162" s="456"/>
      <c r="K162" s="60"/>
      <c r="L162" s="456"/>
      <c r="M162" s="456"/>
      <c r="N162" s="60"/>
      <c r="O162" s="60"/>
      <c r="P162" s="60"/>
      <c r="Q162" s="60"/>
      <c r="R162" s="456"/>
      <c r="S162" s="456"/>
      <c r="T162" s="60"/>
      <c r="U162" s="60"/>
      <c r="V162" s="60"/>
      <c r="W162" s="60"/>
      <c r="X162" s="456"/>
      <c r="Y162" s="456"/>
      <c r="Z162" s="60"/>
      <c r="AA162" s="60"/>
      <c r="AB162" s="60"/>
      <c r="AC162" s="60"/>
      <c r="AD162" s="456"/>
      <c r="AE162" s="456"/>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row>
    <row r="163" spans="1:68" s="4" customFormat="1" x14ac:dyDescent="0.25">
      <c r="A163" s="94"/>
    </row>
    <row r="164" spans="1:68" s="14" customFormat="1" x14ac:dyDescent="0.25">
      <c r="A164" s="4"/>
      <c r="C164" s="60"/>
      <c r="D164" s="60"/>
      <c r="E164" s="456"/>
      <c r="F164" s="456"/>
      <c r="G164" s="60"/>
      <c r="H164" s="456"/>
      <c r="I164" s="456"/>
      <c r="J164" s="456"/>
      <c r="K164" s="60"/>
      <c r="L164" s="456"/>
      <c r="M164" s="456"/>
      <c r="N164" s="60"/>
      <c r="O164" s="60"/>
      <c r="P164" s="60"/>
      <c r="Q164" s="60"/>
      <c r="R164" s="456"/>
      <c r="S164" s="456"/>
      <c r="T164" s="60"/>
      <c r="U164" s="60"/>
      <c r="V164" s="60"/>
      <c r="W164" s="60"/>
      <c r="X164" s="456"/>
      <c r="Y164" s="456"/>
      <c r="Z164" s="60"/>
      <c r="AA164" s="60"/>
      <c r="AB164" s="60"/>
      <c r="AC164" s="60"/>
      <c r="AD164" s="456"/>
      <c r="AE164" s="456"/>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row>
    <row r="165" spans="1:68" s="4" customFormat="1" x14ac:dyDescent="0.25">
      <c r="A165" s="94"/>
    </row>
    <row r="166" spans="1:68" s="14" customFormat="1" x14ac:dyDescent="0.25">
      <c r="A166" s="4"/>
      <c r="C166" s="60"/>
      <c r="D166" s="60"/>
      <c r="E166" s="456"/>
      <c r="F166" s="456"/>
      <c r="G166" s="60"/>
      <c r="H166" s="456"/>
      <c r="I166" s="456"/>
      <c r="J166" s="456"/>
      <c r="K166" s="60"/>
      <c r="L166" s="456"/>
      <c r="M166" s="456"/>
      <c r="N166" s="60"/>
      <c r="O166" s="60"/>
      <c r="P166" s="60"/>
      <c r="Q166" s="60"/>
      <c r="R166" s="456"/>
      <c r="S166" s="456"/>
      <c r="T166" s="60"/>
      <c r="U166" s="60"/>
      <c r="V166" s="60"/>
      <c r="W166" s="60"/>
      <c r="X166" s="456"/>
      <c r="Y166" s="456"/>
      <c r="Z166" s="60"/>
      <c r="AA166" s="60"/>
      <c r="AB166" s="60"/>
      <c r="AC166" s="60"/>
      <c r="AD166" s="456"/>
      <c r="AE166" s="456"/>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row>
    <row r="167" spans="1:68" s="4" customFormat="1" x14ac:dyDescent="0.25">
      <c r="A167" s="94"/>
    </row>
    <row r="168" spans="1:68" s="14" customFormat="1" x14ac:dyDescent="0.25">
      <c r="A168" s="4"/>
      <c r="C168" s="60"/>
      <c r="D168" s="60"/>
      <c r="E168" s="456"/>
      <c r="F168" s="456"/>
      <c r="G168" s="60"/>
      <c r="H168" s="456"/>
      <c r="I168" s="456"/>
      <c r="J168" s="456"/>
      <c r="K168" s="60"/>
      <c r="L168" s="456"/>
      <c r="M168" s="456"/>
      <c r="N168" s="60"/>
      <c r="O168" s="60"/>
      <c r="P168" s="60"/>
      <c r="Q168" s="60"/>
      <c r="R168" s="456"/>
      <c r="S168" s="456"/>
      <c r="T168" s="60"/>
      <c r="U168" s="60"/>
      <c r="V168" s="60"/>
      <c r="W168" s="60"/>
      <c r="X168" s="456"/>
      <c r="Y168" s="456"/>
      <c r="Z168" s="60"/>
      <c r="AA168" s="60"/>
      <c r="AB168" s="60"/>
      <c r="AC168" s="60"/>
      <c r="AD168" s="456"/>
      <c r="AE168" s="456"/>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row>
    <row r="169" spans="1:68" s="4" customFormat="1" x14ac:dyDescent="0.25">
      <c r="A169" s="94"/>
    </row>
    <row r="170" spans="1:68" s="14" customFormat="1" x14ac:dyDescent="0.25">
      <c r="A170" s="4"/>
      <c r="C170" s="60"/>
      <c r="D170" s="60"/>
      <c r="E170" s="456"/>
      <c r="F170" s="456"/>
      <c r="G170" s="60"/>
      <c r="H170" s="456"/>
      <c r="I170" s="456"/>
      <c r="J170" s="456"/>
      <c r="K170" s="60"/>
      <c r="L170" s="456"/>
      <c r="M170" s="456"/>
      <c r="N170" s="60"/>
      <c r="O170" s="60"/>
      <c r="P170" s="60"/>
      <c r="Q170" s="60"/>
      <c r="R170" s="456"/>
      <c r="S170" s="456"/>
      <c r="T170" s="60"/>
      <c r="U170" s="60"/>
      <c r="V170" s="60"/>
      <c r="W170" s="60"/>
      <c r="X170" s="456"/>
      <c r="Y170" s="456"/>
      <c r="Z170" s="60"/>
      <c r="AA170" s="60"/>
      <c r="AB170" s="60"/>
      <c r="AC170" s="60"/>
      <c r="AD170" s="456"/>
      <c r="AE170" s="456"/>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row>
    <row r="171" spans="1:68" s="4" customFormat="1" x14ac:dyDescent="0.25">
      <c r="A171" s="94"/>
    </row>
    <row r="172" spans="1:68" s="14" customFormat="1" x14ac:dyDescent="0.25">
      <c r="A172" s="4"/>
      <c r="C172" s="60"/>
      <c r="D172" s="60"/>
      <c r="E172" s="456"/>
      <c r="F172" s="456"/>
      <c r="G172" s="60"/>
      <c r="H172" s="456"/>
      <c r="I172" s="456"/>
      <c r="J172" s="456"/>
      <c r="K172" s="60"/>
      <c r="L172" s="456"/>
      <c r="M172" s="456"/>
      <c r="N172" s="60"/>
      <c r="O172" s="60"/>
      <c r="P172" s="60"/>
      <c r="Q172" s="60"/>
      <c r="R172" s="456"/>
      <c r="S172" s="456"/>
      <c r="T172" s="60"/>
      <c r="U172" s="60"/>
      <c r="V172" s="60"/>
      <c r="W172" s="60"/>
      <c r="X172" s="456"/>
      <c r="Y172" s="456"/>
      <c r="Z172" s="60"/>
      <c r="AA172" s="60"/>
      <c r="AB172" s="60"/>
      <c r="AC172" s="60"/>
      <c r="AD172" s="456"/>
      <c r="AE172" s="456"/>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row>
    <row r="173" spans="1:68" s="4" customFormat="1" x14ac:dyDescent="0.25">
      <c r="A173" s="94"/>
    </row>
    <row r="174" spans="1:68" s="14" customFormat="1" x14ac:dyDescent="0.25">
      <c r="A174" s="4"/>
      <c r="C174" s="60"/>
      <c r="D174" s="60"/>
      <c r="E174" s="456"/>
      <c r="F174" s="456"/>
      <c r="G174" s="60"/>
      <c r="H174" s="456"/>
      <c r="I174" s="456"/>
      <c r="J174" s="456"/>
      <c r="K174" s="60"/>
      <c r="L174" s="456"/>
      <c r="M174" s="456"/>
      <c r="N174" s="60"/>
      <c r="O174" s="60"/>
      <c r="P174" s="60"/>
      <c r="Q174" s="60"/>
      <c r="R174" s="456"/>
      <c r="S174" s="456"/>
      <c r="T174" s="60"/>
      <c r="U174" s="60"/>
      <c r="V174" s="60"/>
      <c r="W174" s="60"/>
      <c r="X174" s="456"/>
      <c r="Y174" s="456"/>
      <c r="Z174" s="60"/>
      <c r="AA174" s="60"/>
      <c r="AB174" s="60"/>
      <c r="AC174" s="60"/>
      <c r="AD174" s="456"/>
      <c r="AE174" s="456"/>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row>
    <row r="175" spans="1:68" s="4" customFormat="1" x14ac:dyDescent="0.25">
      <c r="A175" s="94"/>
    </row>
    <row r="176" spans="1:68" s="14" customFormat="1" x14ac:dyDescent="0.25">
      <c r="A176" s="4"/>
      <c r="C176" s="60"/>
      <c r="D176" s="60"/>
      <c r="E176" s="456"/>
      <c r="F176" s="456"/>
      <c r="G176" s="60"/>
      <c r="H176" s="456"/>
      <c r="I176" s="456"/>
      <c r="J176" s="456"/>
      <c r="K176" s="60"/>
      <c r="L176" s="456"/>
      <c r="M176" s="456"/>
      <c r="N176" s="60"/>
      <c r="O176" s="60"/>
      <c r="P176" s="60"/>
      <c r="Q176" s="60"/>
      <c r="R176" s="456"/>
      <c r="S176" s="456"/>
      <c r="T176" s="60"/>
      <c r="U176" s="60"/>
      <c r="V176" s="60"/>
      <c r="W176" s="60"/>
      <c r="X176" s="456"/>
      <c r="Y176" s="456"/>
      <c r="Z176" s="60"/>
      <c r="AA176" s="60"/>
      <c r="AB176" s="60"/>
      <c r="AC176" s="60"/>
      <c r="AD176" s="456"/>
      <c r="AE176" s="456"/>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row>
    <row r="177" spans="1:68" s="4" customFormat="1" x14ac:dyDescent="0.25">
      <c r="A177" s="94"/>
    </row>
    <row r="178" spans="1:68" s="14" customFormat="1" x14ac:dyDescent="0.25">
      <c r="A178" s="4"/>
      <c r="C178" s="60"/>
      <c r="D178" s="60"/>
      <c r="E178" s="456"/>
      <c r="F178" s="456"/>
      <c r="G178" s="60"/>
      <c r="H178" s="456"/>
      <c r="I178" s="456"/>
      <c r="J178" s="456"/>
      <c r="K178" s="60"/>
      <c r="L178" s="456"/>
      <c r="M178" s="456"/>
      <c r="N178" s="60"/>
      <c r="O178" s="60"/>
      <c r="P178" s="60"/>
      <c r="Q178" s="60"/>
      <c r="R178" s="456"/>
      <c r="S178" s="456"/>
      <c r="T178" s="60"/>
      <c r="U178" s="60"/>
      <c r="V178" s="60"/>
      <c r="W178" s="60"/>
      <c r="X178" s="456"/>
      <c r="Y178" s="456"/>
      <c r="Z178" s="60"/>
      <c r="AA178" s="60"/>
      <c r="AB178" s="60"/>
      <c r="AC178" s="60"/>
      <c r="AD178" s="456"/>
      <c r="AE178" s="456"/>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row>
    <row r="179" spans="1:68" s="4" customFormat="1" x14ac:dyDescent="0.25">
      <c r="A179" s="94"/>
    </row>
    <row r="180" spans="1:68" s="14" customFormat="1" x14ac:dyDescent="0.25">
      <c r="A180" s="4"/>
      <c r="C180" s="60"/>
      <c r="D180" s="60"/>
      <c r="E180" s="456"/>
      <c r="F180" s="456"/>
      <c r="G180" s="60"/>
      <c r="H180" s="456"/>
      <c r="I180" s="456"/>
      <c r="J180" s="456"/>
      <c r="K180" s="60"/>
      <c r="L180" s="456"/>
      <c r="M180" s="456"/>
      <c r="N180" s="60"/>
      <c r="O180" s="60"/>
      <c r="P180" s="60"/>
      <c r="Q180" s="60"/>
      <c r="R180" s="456"/>
      <c r="S180" s="456"/>
      <c r="T180" s="60"/>
      <c r="U180" s="60"/>
      <c r="V180" s="60"/>
      <c r="W180" s="60"/>
      <c r="X180" s="456"/>
      <c r="Y180" s="456"/>
      <c r="Z180" s="60"/>
      <c r="AA180" s="60"/>
      <c r="AB180" s="60"/>
      <c r="AC180" s="60"/>
      <c r="AD180" s="456"/>
      <c r="AE180" s="456"/>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row>
    <row r="181" spans="1:68" s="4" customFormat="1" x14ac:dyDescent="0.25">
      <c r="A181" s="94"/>
    </row>
    <row r="182" spans="1:68" s="14" customFormat="1" x14ac:dyDescent="0.25">
      <c r="A182" s="4"/>
      <c r="C182" s="60"/>
      <c r="D182" s="60"/>
      <c r="E182" s="456"/>
      <c r="F182" s="456"/>
      <c r="G182" s="60"/>
      <c r="H182" s="456"/>
      <c r="I182" s="456"/>
      <c r="J182" s="456"/>
      <c r="K182" s="60"/>
      <c r="L182" s="456"/>
      <c r="M182" s="456"/>
      <c r="N182" s="60"/>
      <c r="O182" s="60"/>
      <c r="P182" s="60"/>
      <c r="Q182" s="60"/>
      <c r="R182" s="456"/>
      <c r="S182" s="456"/>
      <c r="T182" s="60"/>
      <c r="U182" s="60"/>
      <c r="V182" s="60"/>
      <c r="W182" s="60"/>
      <c r="X182" s="456"/>
      <c r="Y182" s="456"/>
      <c r="Z182" s="60"/>
      <c r="AA182" s="60"/>
      <c r="AB182" s="60"/>
      <c r="AC182" s="60"/>
      <c r="AD182" s="456"/>
      <c r="AE182" s="456"/>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row>
    <row r="183" spans="1:68" s="4" customFormat="1" x14ac:dyDescent="0.25">
      <c r="A183" s="94"/>
    </row>
    <row r="184" spans="1:68" s="14" customFormat="1" x14ac:dyDescent="0.25">
      <c r="A184" s="4"/>
      <c r="C184" s="60"/>
      <c r="D184" s="60"/>
      <c r="E184" s="456"/>
      <c r="F184" s="456"/>
      <c r="G184" s="60"/>
      <c r="H184" s="456"/>
      <c r="I184" s="456"/>
      <c r="J184" s="456"/>
      <c r="K184" s="60"/>
      <c r="L184" s="456"/>
      <c r="M184" s="456"/>
      <c r="N184" s="60"/>
      <c r="O184" s="60"/>
      <c r="P184" s="60"/>
      <c r="Q184" s="60"/>
      <c r="R184" s="456"/>
      <c r="S184" s="456"/>
      <c r="T184" s="60"/>
      <c r="U184" s="60"/>
      <c r="V184" s="60"/>
      <c r="W184" s="60"/>
      <c r="X184" s="456"/>
      <c r="Y184" s="456"/>
      <c r="Z184" s="60"/>
      <c r="AA184" s="60"/>
      <c r="AB184" s="60"/>
      <c r="AC184" s="60"/>
      <c r="AD184" s="456"/>
      <c r="AE184" s="456"/>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row>
    <row r="185" spans="1:68" s="4" customFormat="1" x14ac:dyDescent="0.25">
      <c r="A185" s="94"/>
    </row>
    <row r="186" spans="1:68" s="14" customFormat="1" x14ac:dyDescent="0.25">
      <c r="A186" s="4"/>
      <c r="C186" s="60"/>
      <c r="D186" s="60"/>
      <c r="E186" s="456"/>
      <c r="F186" s="456"/>
      <c r="G186" s="60"/>
      <c r="H186" s="456"/>
      <c r="I186" s="456"/>
      <c r="J186" s="456"/>
      <c r="K186" s="60"/>
      <c r="L186" s="456"/>
      <c r="M186" s="456"/>
      <c r="N186" s="60"/>
      <c r="O186" s="60"/>
      <c r="P186" s="60"/>
      <c r="Q186" s="60"/>
      <c r="R186" s="456"/>
      <c r="S186" s="456"/>
      <c r="T186" s="60"/>
      <c r="U186" s="60"/>
      <c r="V186" s="60"/>
      <c r="W186" s="60"/>
      <c r="X186" s="456"/>
      <c r="Y186" s="456"/>
      <c r="Z186" s="60"/>
      <c r="AA186" s="60"/>
      <c r="AB186" s="60"/>
      <c r="AC186" s="60"/>
      <c r="AD186" s="456"/>
      <c r="AE186" s="456"/>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row>
    <row r="187" spans="1:68" s="4" customFormat="1" x14ac:dyDescent="0.25">
      <c r="A187" s="94"/>
    </row>
    <row r="188" spans="1:68" s="14" customFormat="1" x14ac:dyDescent="0.25">
      <c r="A188" s="4"/>
      <c r="C188" s="60"/>
      <c r="D188" s="60"/>
      <c r="E188" s="456"/>
      <c r="F188" s="456"/>
      <c r="G188" s="60"/>
      <c r="H188" s="456"/>
      <c r="I188" s="456"/>
      <c r="J188" s="456"/>
      <c r="K188" s="60"/>
      <c r="L188" s="456"/>
      <c r="M188" s="456"/>
      <c r="N188" s="60"/>
      <c r="O188" s="60"/>
      <c r="P188" s="60"/>
      <c r="Q188" s="60"/>
      <c r="R188" s="456"/>
      <c r="S188" s="456"/>
      <c r="T188" s="60"/>
      <c r="U188" s="60"/>
      <c r="V188" s="60"/>
      <c r="W188" s="60"/>
      <c r="X188" s="456"/>
      <c r="Y188" s="456"/>
      <c r="Z188" s="60"/>
      <c r="AA188" s="60"/>
      <c r="AB188" s="60"/>
      <c r="AC188" s="60"/>
      <c r="AD188" s="456"/>
      <c r="AE188" s="456"/>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row>
    <row r="189" spans="1:68" s="4" customFormat="1" x14ac:dyDescent="0.25">
      <c r="A189" s="94"/>
    </row>
    <row r="190" spans="1:68" s="14" customFormat="1" x14ac:dyDescent="0.25">
      <c r="A190" s="4"/>
      <c r="C190" s="60"/>
      <c r="D190" s="60"/>
      <c r="E190" s="456"/>
      <c r="F190" s="456"/>
      <c r="G190" s="60"/>
      <c r="H190" s="456"/>
      <c r="I190" s="456"/>
      <c r="J190" s="456"/>
      <c r="K190" s="60"/>
      <c r="L190" s="456"/>
      <c r="M190" s="456"/>
      <c r="N190" s="60"/>
      <c r="O190" s="60"/>
      <c r="P190" s="60"/>
      <c r="Q190" s="60"/>
      <c r="R190" s="456"/>
      <c r="S190" s="456"/>
      <c r="T190" s="60"/>
      <c r="U190" s="60"/>
      <c r="V190" s="60"/>
      <c r="W190" s="60"/>
      <c r="X190" s="456"/>
      <c r="Y190" s="456"/>
      <c r="Z190" s="60"/>
      <c r="AA190" s="60"/>
      <c r="AB190" s="60"/>
      <c r="AC190" s="60"/>
      <c r="AD190" s="456"/>
      <c r="AE190" s="456"/>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row>
    <row r="191" spans="1:68" s="4" customFormat="1" x14ac:dyDescent="0.25">
      <c r="A191" s="94"/>
    </row>
    <row r="192" spans="1:68" s="14" customFormat="1" x14ac:dyDescent="0.25">
      <c r="A192" s="4"/>
      <c r="C192" s="60"/>
      <c r="D192" s="60"/>
      <c r="E192" s="456"/>
      <c r="F192" s="456"/>
      <c r="G192" s="60"/>
      <c r="H192" s="456"/>
      <c r="I192" s="456"/>
      <c r="J192" s="456"/>
      <c r="K192" s="60"/>
      <c r="L192" s="456"/>
      <c r="M192" s="456"/>
      <c r="N192" s="60"/>
      <c r="O192" s="60"/>
      <c r="P192" s="60"/>
      <c r="Q192" s="60"/>
      <c r="R192" s="456"/>
      <c r="S192" s="456"/>
      <c r="T192" s="60"/>
      <c r="U192" s="60"/>
      <c r="V192" s="60"/>
      <c r="W192" s="60"/>
      <c r="X192" s="456"/>
      <c r="Y192" s="456"/>
      <c r="Z192" s="60"/>
      <c r="AA192" s="60"/>
      <c r="AB192" s="60"/>
      <c r="AC192" s="60"/>
      <c r="AD192" s="456"/>
      <c r="AE192" s="456"/>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row>
    <row r="193" spans="1:68" s="4" customFormat="1" x14ac:dyDescent="0.25">
      <c r="A193" s="94"/>
    </row>
    <row r="194" spans="1:68" s="14" customFormat="1" x14ac:dyDescent="0.25">
      <c r="A194" s="4"/>
      <c r="C194" s="60"/>
      <c r="D194" s="60"/>
      <c r="E194" s="456"/>
      <c r="F194" s="456"/>
      <c r="G194" s="60"/>
      <c r="H194" s="456"/>
      <c r="I194" s="456"/>
      <c r="J194" s="456"/>
      <c r="K194" s="60"/>
      <c r="L194" s="456"/>
      <c r="M194" s="456"/>
      <c r="N194" s="60"/>
      <c r="O194" s="60"/>
      <c r="P194" s="60"/>
      <c r="Q194" s="60"/>
      <c r="R194" s="456"/>
      <c r="S194" s="456"/>
      <c r="T194" s="60"/>
      <c r="U194" s="60"/>
      <c r="V194" s="60"/>
      <c r="W194" s="60"/>
      <c r="X194" s="456"/>
      <c r="Y194" s="456"/>
      <c r="Z194" s="60"/>
      <c r="AA194" s="60"/>
      <c r="AB194" s="60"/>
      <c r="AC194" s="60"/>
      <c r="AD194" s="456"/>
      <c r="AE194" s="456"/>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row>
    <row r="195" spans="1:68" s="4" customFormat="1" x14ac:dyDescent="0.25">
      <c r="A195" s="94"/>
    </row>
    <row r="196" spans="1:68" s="14" customFormat="1" x14ac:dyDescent="0.25">
      <c r="A196" s="4"/>
      <c r="C196" s="60"/>
      <c r="D196" s="60"/>
      <c r="E196" s="456"/>
      <c r="F196" s="456"/>
      <c r="G196" s="60"/>
      <c r="H196" s="456"/>
      <c r="I196" s="456"/>
      <c r="J196" s="456"/>
      <c r="K196" s="60"/>
      <c r="L196" s="456"/>
      <c r="M196" s="456"/>
      <c r="N196" s="60"/>
      <c r="O196" s="60"/>
      <c r="P196" s="60"/>
      <c r="Q196" s="60"/>
      <c r="R196" s="456"/>
      <c r="S196" s="456"/>
      <c r="T196" s="60"/>
      <c r="U196" s="60"/>
      <c r="V196" s="60"/>
      <c r="W196" s="60"/>
      <c r="X196" s="456"/>
      <c r="Y196" s="456"/>
      <c r="Z196" s="60"/>
      <c r="AA196" s="60"/>
      <c r="AB196" s="60"/>
      <c r="AC196" s="60"/>
      <c r="AD196" s="456"/>
      <c r="AE196" s="456"/>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row>
    <row r="197" spans="1:68" s="4" customFormat="1" x14ac:dyDescent="0.25">
      <c r="A197" s="94"/>
    </row>
    <row r="198" spans="1:68" s="14" customFormat="1" x14ac:dyDescent="0.25">
      <c r="A198" s="4"/>
      <c r="C198" s="60"/>
      <c r="D198" s="60"/>
      <c r="E198" s="456"/>
      <c r="F198" s="456"/>
      <c r="G198" s="60"/>
      <c r="H198" s="456"/>
      <c r="I198" s="456"/>
      <c r="J198" s="456"/>
      <c r="K198" s="60"/>
      <c r="L198" s="456"/>
      <c r="M198" s="456"/>
      <c r="N198" s="60"/>
      <c r="O198" s="60"/>
      <c r="P198" s="60"/>
      <c r="Q198" s="60"/>
      <c r="R198" s="456"/>
      <c r="S198" s="456"/>
      <c r="T198" s="60"/>
      <c r="U198" s="60"/>
      <c r="V198" s="60"/>
      <c r="W198" s="60"/>
      <c r="X198" s="456"/>
      <c r="Y198" s="456"/>
      <c r="Z198" s="60"/>
      <c r="AA198" s="60"/>
      <c r="AB198" s="60"/>
      <c r="AC198" s="60"/>
      <c r="AD198" s="456"/>
      <c r="AE198" s="456"/>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row>
    <row r="199" spans="1:68" s="4" customFormat="1" x14ac:dyDescent="0.25">
      <c r="A199" s="94"/>
    </row>
    <row r="200" spans="1:68" s="14" customFormat="1" x14ac:dyDescent="0.25">
      <c r="A200" s="4"/>
      <c r="C200" s="60"/>
      <c r="D200" s="60"/>
      <c r="E200" s="456"/>
      <c r="F200" s="456"/>
      <c r="G200" s="60"/>
      <c r="H200" s="456"/>
      <c r="I200" s="456"/>
      <c r="J200" s="456"/>
      <c r="K200" s="60"/>
      <c r="L200" s="456"/>
      <c r="M200" s="456"/>
      <c r="N200" s="60"/>
      <c r="O200" s="60"/>
      <c r="P200" s="60"/>
      <c r="Q200" s="60"/>
      <c r="R200" s="456"/>
      <c r="S200" s="456"/>
      <c r="T200" s="60"/>
      <c r="U200" s="60"/>
      <c r="V200" s="60"/>
      <c r="W200" s="60"/>
      <c r="X200" s="456"/>
      <c r="Y200" s="456"/>
      <c r="Z200" s="60"/>
      <c r="AA200" s="60"/>
      <c r="AB200" s="60"/>
      <c r="AC200" s="60"/>
      <c r="AD200" s="456"/>
      <c r="AE200" s="456"/>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row>
    <row r="201" spans="1:68" s="4" customFormat="1" x14ac:dyDescent="0.25">
      <c r="A201" s="94"/>
    </row>
    <row r="202" spans="1:68" s="14" customFormat="1" x14ac:dyDescent="0.25">
      <c r="A202" s="4"/>
      <c r="C202" s="60"/>
      <c r="D202" s="60"/>
      <c r="E202" s="456"/>
      <c r="F202" s="456"/>
      <c r="G202" s="60"/>
      <c r="H202" s="456"/>
      <c r="I202" s="456"/>
      <c r="J202" s="456"/>
      <c r="K202" s="60"/>
      <c r="L202" s="456"/>
      <c r="M202" s="456"/>
      <c r="N202" s="60"/>
      <c r="O202" s="60"/>
      <c r="P202" s="60"/>
      <c r="Q202" s="60"/>
      <c r="R202" s="456"/>
      <c r="S202" s="456"/>
      <c r="T202" s="60"/>
      <c r="U202" s="60"/>
      <c r="V202" s="60"/>
      <c r="W202" s="60"/>
      <c r="X202" s="456"/>
      <c r="Y202" s="456"/>
      <c r="Z202" s="60"/>
      <c r="AA202" s="60"/>
      <c r="AB202" s="60"/>
      <c r="AC202" s="60"/>
      <c r="AD202" s="456"/>
      <c r="AE202" s="456"/>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row>
    <row r="203" spans="1:68" s="4" customFormat="1" x14ac:dyDescent="0.25">
      <c r="A203" s="94"/>
    </row>
    <row r="204" spans="1:68" s="14" customFormat="1" x14ac:dyDescent="0.25">
      <c r="A204" s="4"/>
      <c r="C204" s="60"/>
      <c r="D204" s="60"/>
      <c r="E204" s="456"/>
      <c r="F204" s="456"/>
      <c r="G204" s="60"/>
      <c r="H204" s="456"/>
      <c r="I204" s="456"/>
      <c r="J204" s="456"/>
      <c r="K204" s="60"/>
      <c r="L204" s="456"/>
      <c r="M204" s="456"/>
      <c r="N204" s="60"/>
      <c r="O204" s="60"/>
      <c r="P204" s="60"/>
      <c r="Q204" s="60"/>
      <c r="R204" s="456"/>
      <c r="S204" s="456"/>
      <c r="T204" s="60"/>
      <c r="U204" s="60"/>
      <c r="V204" s="60"/>
      <c r="W204" s="60"/>
      <c r="X204" s="456"/>
      <c r="Y204" s="456"/>
      <c r="Z204" s="60"/>
      <c r="AA204" s="60"/>
      <c r="AB204" s="60"/>
      <c r="AC204" s="60"/>
      <c r="AD204" s="456"/>
      <c r="AE204" s="456"/>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row>
    <row r="205" spans="1:68" s="4" customFormat="1" x14ac:dyDescent="0.25">
      <c r="A205" s="94"/>
    </row>
    <row r="206" spans="1:68" s="14" customFormat="1" x14ac:dyDescent="0.25">
      <c r="A206" s="4"/>
      <c r="C206" s="60"/>
      <c r="D206" s="60"/>
      <c r="E206" s="456"/>
      <c r="F206" s="456"/>
      <c r="G206" s="60"/>
      <c r="H206" s="456"/>
      <c r="I206" s="456"/>
      <c r="J206" s="456"/>
      <c r="K206" s="60"/>
      <c r="L206" s="456"/>
      <c r="M206" s="456"/>
      <c r="N206" s="60"/>
      <c r="O206" s="60"/>
      <c r="P206" s="60"/>
      <c r="Q206" s="60"/>
      <c r="R206" s="456"/>
      <c r="S206" s="456"/>
      <c r="T206" s="60"/>
      <c r="U206" s="60"/>
      <c r="V206" s="60"/>
      <c r="W206" s="60"/>
      <c r="X206" s="456"/>
      <c r="Y206" s="456"/>
      <c r="Z206" s="60"/>
      <c r="AA206" s="60"/>
      <c r="AB206" s="60"/>
      <c r="AC206" s="60"/>
      <c r="AD206" s="456"/>
      <c r="AE206" s="456"/>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row>
    <row r="207" spans="1:68" s="4" customFormat="1" x14ac:dyDescent="0.25">
      <c r="A207" s="94"/>
    </row>
    <row r="208" spans="1:68" s="14" customFormat="1" x14ac:dyDescent="0.25">
      <c r="A208" s="4"/>
      <c r="C208" s="60"/>
      <c r="D208" s="60"/>
      <c r="E208" s="456"/>
      <c r="F208" s="456"/>
      <c r="G208" s="60"/>
      <c r="H208" s="456"/>
      <c r="I208" s="456"/>
      <c r="J208" s="456"/>
      <c r="K208" s="60"/>
      <c r="L208" s="456"/>
      <c r="M208" s="456"/>
      <c r="N208" s="60"/>
      <c r="O208" s="60"/>
      <c r="P208" s="60"/>
      <c r="Q208" s="60"/>
      <c r="R208" s="456"/>
      <c r="S208" s="456"/>
      <c r="T208" s="60"/>
      <c r="U208" s="60"/>
      <c r="V208" s="60"/>
      <c r="W208" s="60"/>
      <c r="X208" s="456"/>
      <c r="Y208" s="456"/>
      <c r="Z208" s="60"/>
      <c r="AA208" s="60"/>
      <c r="AB208" s="60"/>
      <c r="AC208" s="60"/>
      <c r="AD208" s="456"/>
      <c r="AE208" s="456"/>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row>
    <row r="209" spans="1:68" s="4" customFormat="1" x14ac:dyDescent="0.25">
      <c r="A209" s="94"/>
    </row>
    <row r="210" spans="1:68" s="14" customFormat="1" x14ac:dyDescent="0.25">
      <c r="A210" s="4"/>
      <c r="C210" s="60"/>
      <c r="D210" s="60"/>
      <c r="E210" s="456"/>
      <c r="F210" s="456"/>
      <c r="G210" s="60"/>
      <c r="H210" s="456"/>
      <c r="I210" s="456"/>
      <c r="J210" s="456"/>
      <c r="K210" s="60"/>
      <c r="L210" s="456"/>
      <c r="M210" s="456"/>
      <c r="N210" s="60"/>
      <c r="O210" s="60"/>
      <c r="P210" s="60"/>
      <c r="Q210" s="60"/>
      <c r="R210" s="456"/>
      <c r="S210" s="456"/>
      <c r="T210" s="60"/>
      <c r="U210" s="60"/>
      <c r="V210" s="60"/>
      <c r="W210" s="60"/>
      <c r="X210" s="456"/>
      <c r="Y210" s="456"/>
      <c r="Z210" s="60"/>
      <c r="AA210" s="60"/>
      <c r="AB210" s="60"/>
      <c r="AC210" s="60"/>
      <c r="AD210" s="456"/>
      <c r="AE210" s="456"/>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row>
    <row r="211" spans="1:68" s="4" customFormat="1" x14ac:dyDescent="0.25">
      <c r="A211" s="94"/>
    </row>
    <row r="212" spans="1:68" s="14" customFormat="1" x14ac:dyDescent="0.25">
      <c r="A212" s="4"/>
      <c r="C212" s="60"/>
      <c r="D212" s="60"/>
      <c r="E212" s="456"/>
      <c r="F212" s="456"/>
      <c r="G212" s="60"/>
      <c r="H212" s="456"/>
      <c r="I212" s="456"/>
      <c r="J212" s="456"/>
      <c r="K212" s="60"/>
      <c r="L212" s="456"/>
      <c r="M212" s="456"/>
      <c r="N212" s="60"/>
      <c r="O212" s="60"/>
      <c r="P212" s="60"/>
      <c r="Q212" s="60"/>
      <c r="R212" s="456"/>
      <c r="S212" s="456"/>
      <c r="T212" s="60"/>
      <c r="U212" s="60"/>
      <c r="V212" s="60"/>
      <c r="W212" s="60"/>
      <c r="X212" s="456"/>
      <c r="Y212" s="456"/>
      <c r="Z212" s="60"/>
      <c r="AA212" s="60"/>
      <c r="AB212" s="60"/>
      <c r="AC212" s="60"/>
      <c r="AD212" s="456"/>
      <c r="AE212" s="456"/>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row>
    <row r="213" spans="1:68" s="4" customFormat="1" x14ac:dyDescent="0.25">
      <c r="A213" s="94"/>
    </row>
    <row r="214" spans="1:68" s="14" customFormat="1" x14ac:dyDescent="0.25">
      <c r="A214" s="4"/>
      <c r="C214" s="60"/>
      <c r="D214" s="60"/>
      <c r="E214" s="456"/>
      <c r="F214" s="456"/>
      <c r="G214" s="60"/>
      <c r="H214" s="456"/>
      <c r="I214" s="456"/>
      <c r="J214" s="456"/>
      <c r="K214" s="60"/>
      <c r="L214" s="456"/>
      <c r="M214" s="456"/>
      <c r="N214" s="60"/>
      <c r="O214" s="60"/>
      <c r="P214" s="60"/>
      <c r="Q214" s="60"/>
      <c r="R214" s="456"/>
      <c r="S214" s="456"/>
      <c r="T214" s="60"/>
      <c r="U214" s="60"/>
      <c r="V214" s="60"/>
      <c r="W214" s="60"/>
      <c r="X214" s="456"/>
      <c r="Y214" s="456"/>
      <c r="Z214" s="60"/>
      <c r="AA214" s="60"/>
      <c r="AB214" s="60"/>
      <c r="AC214" s="60"/>
      <c r="AD214" s="456"/>
      <c r="AE214" s="456"/>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row>
    <row r="215" spans="1:68" s="4" customFormat="1" x14ac:dyDescent="0.25">
      <c r="A215" s="94"/>
    </row>
    <row r="216" spans="1:68" s="14" customFormat="1" x14ac:dyDescent="0.25">
      <c r="A216" s="4"/>
      <c r="C216" s="60"/>
      <c r="D216" s="60"/>
      <c r="E216" s="456"/>
      <c r="F216" s="456"/>
      <c r="G216" s="60"/>
      <c r="H216" s="456"/>
      <c r="I216" s="456"/>
      <c r="J216" s="456"/>
      <c r="K216" s="60"/>
      <c r="L216" s="456"/>
      <c r="M216" s="456"/>
      <c r="N216" s="60"/>
      <c r="O216" s="60"/>
      <c r="P216" s="60"/>
      <c r="Q216" s="60"/>
      <c r="R216" s="456"/>
      <c r="S216" s="456"/>
      <c r="T216" s="60"/>
      <c r="U216" s="60"/>
      <c r="V216" s="60"/>
      <c r="W216" s="60"/>
      <c r="X216" s="456"/>
      <c r="Y216" s="456"/>
      <c r="Z216" s="60"/>
      <c r="AA216" s="60"/>
      <c r="AB216" s="60"/>
      <c r="AC216" s="60"/>
      <c r="AD216" s="456"/>
      <c r="AE216" s="456"/>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row>
    <row r="217" spans="1:68" s="4" customFormat="1" x14ac:dyDescent="0.25">
      <c r="A217" s="94"/>
    </row>
    <row r="218" spans="1:68" s="14" customFormat="1" x14ac:dyDescent="0.25">
      <c r="A218" s="4"/>
      <c r="C218" s="60"/>
      <c r="D218" s="60"/>
      <c r="E218" s="456"/>
      <c r="F218" s="456"/>
      <c r="G218" s="60"/>
      <c r="H218" s="456"/>
      <c r="I218" s="456"/>
      <c r="J218" s="456"/>
      <c r="K218" s="60"/>
      <c r="L218" s="456"/>
      <c r="M218" s="456"/>
      <c r="N218" s="60"/>
      <c r="O218" s="60"/>
      <c r="P218" s="60"/>
      <c r="Q218" s="60"/>
      <c r="R218" s="456"/>
      <c r="S218" s="456"/>
      <c r="T218" s="60"/>
      <c r="U218" s="60"/>
      <c r="V218" s="60"/>
      <c r="W218" s="60"/>
      <c r="X218" s="456"/>
      <c r="Y218" s="456"/>
      <c r="Z218" s="60"/>
      <c r="AA218" s="60"/>
      <c r="AB218" s="60"/>
      <c r="AC218" s="60"/>
      <c r="AD218" s="456"/>
      <c r="AE218" s="456"/>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row>
    <row r="219" spans="1:68" s="4" customFormat="1" x14ac:dyDescent="0.25">
      <c r="A219" s="94"/>
    </row>
    <row r="220" spans="1:68" s="14" customFormat="1" x14ac:dyDescent="0.25">
      <c r="A220" s="4"/>
      <c r="C220" s="60"/>
      <c r="D220" s="60"/>
      <c r="E220" s="456"/>
      <c r="F220" s="456"/>
      <c r="G220" s="60"/>
      <c r="H220" s="456"/>
      <c r="I220" s="456"/>
      <c r="J220" s="456"/>
      <c r="K220" s="60"/>
      <c r="L220" s="456"/>
      <c r="M220" s="456"/>
      <c r="N220" s="60"/>
      <c r="O220" s="60"/>
      <c r="P220" s="60"/>
      <c r="Q220" s="60"/>
      <c r="R220" s="456"/>
      <c r="S220" s="456"/>
      <c r="T220" s="60"/>
      <c r="U220" s="60"/>
      <c r="V220" s="60"/>
      <c r="W220" s="60"/>
      <c r="X220" s="456"/>
      <c r="Y220" s="456"/>
      <c r="Z220" s="60"/>
      <c r="AA220" s="60"/>
      <c r="AB220" s="60"/>
      <c r="AC220" s="60"/>
      <c r="AD220" s="456"/>
      <c r="AE220" s="456"/>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row>
    <row r="221" spans="1:68" s="4" customFormat="1" x14ac:dyDescent="0.25">
      <c r="A221" s="94"/>
    </row>
    <row r="222" spans="1:68" s="14" customFormat="1" x14ac:dyDescent="0.25">
      <c r="A222" s="4"/>
      <c r="C222" s="60"/>
      <c r="D222" s="60"/>
      <c r="E222" s="456"/>
      <c r="F222" s="456"/>
      <c r="G222" s="60"/>
      <c r="H222" s="456"/>
      <c r="I222" s="456"/>
      <c r="J222" s="456"/>
      <c r="K222" s="60"/>
      <c r="L222" s="456"/>
      <c r="M222" s="456"/>
      <c r="N222" s="60"/>
      <c r="O222" s="60"/>
      <c r="P222" s="60"/>
      <c r="Q222" s="60"/>
      <c r="R222" s="456"/>
      <c r="S222" s="456"/>
      <c r="T222" s="60"/>
      <c r="U222" s="60"/>
      <c r="V222" s="60"/>
      <c r="W222" s="60"/>
      <c r="X222" s="456"/>
      <c r="Y222" s="456"/>
      <c r="Z222" s="60"/>
      <c r="AA222" s="60"/>
      <c r="AB222" s="60"/>
      <c r="AC222" s="60"/>
      <c r="AD222" s="456"/>
      <c r="AE222" s="456"/>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row>
    <row r="223" spans="1:68" s="4" customFormat="1" x14ac:dyDescent="0.25">
      <c r="A223" s="94"/>
    </row>
    <row r="224" spans="1:68" s="14" customFormat="1" x14ac:dyDescent="0.25">
      <c r="A224" s="4"/>
      <c r="C224" s="60"/>
      <c r="D224" s="60"/>
      <c r="E224" s="456"/>
      <c r="F224" s="456"/>
      <c r="G224" s="60"/>
      <c r="H224" s="456"/>
      <c r="I224" s="456"/>
      <c r="J224" s="456"/>
      <c r="K224" s="60"/>
      <c r="L224" s="456"/>
      <c r="M224" s="456"/>
      <c r="N224" s="60"/>
      <c r="O224" s="60"/>
      <c r="P224" s="60"/>
      <c r="Q224" s="60"/>
      <c r="R224" s="456"/>
      <c r="S224" s="456"/>
      <c r="T224" s="60"/>
      <c r="U224" s="60"/>
      <c r="V224" s="60"/>
      <c r="W224" s="60"/>
      <c r="X224" s="456"/>
      <c r="Y224" s="456"/>
      <c r="Z224" s="60"/>
      <c r="AA224" s="60"/>
      <c r="AB224" s="60"/>
      <c r="AC224" s="60"/>
      <c r="AD224" s="456"/>
      <c r="AE224" s="456"/>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row>
    <row r="225" spans="1:68" s="4" customFormat="1" x14ac:dyDescent="0.25">
      <c r="A225" s="94"/>
    </row>
    <row r="226" spans="1:68" s="14" customFormat="1" x14ac:dyDescent="0.25">
      <c r="A226" s="4"/>
      <c r="C226" s="60"/>
      <c r="D226" s="60"/>
      <c r="E226" s="456"/>
      <c r="F226" s="456"/>
      <c r="G226" s="60"/>
      <c r="H226" s="456"/>
      <c r="I226" s="456"/>
      <c r="J226" s="456"/>
      <c r="K226" s="60"/>
      <c r="L226" s="456"/>
      <c r="M226" s="456"/>
      <c r="N226" s="60"/>
      <c r="O226" s="60"/>
      <c r="P226" s="60"/>
      <c r="Q226" s="60"/>
      <c r="R226" s="456"/>
      <c r="S226" s="456"/>
      <c r="T226" s="60"/>
      <c r="U226" s="60"/>
      <c r="V226" s="60"/>
      <c r="W226" s="60"/>
      <c r="X226" s="456"/>
      <c r="Y226" s="456"/>
      <c r="Z226" s="60"/>
      <c r="AA226" s="60"/>
      <c r="AB226" s="60"/>
      <c r="AC226" s="60"/>
      <c r="AD226" s="456"/>
      <c r="AE226" s="456"/>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row>
    <row r="227" spans="1:68" s="4" customFormat="1" x14ac:dyDescent="0.25">
      <c r="A227" s="94"/>
    </row>
    <row r="228" spans="1:68" s="14" customFormat="1" x14ac:dyDescent="0.25">
      <c r="A228" s="4"/>
      <c r="C228" s="60"/>
      <c r="D228" s="60"/>
      <c r="E228" s="456"/>
      <c r="F228" s="456"/>
      <c r="G228" s="60"/>
      <c r="H228" s="456"/>
      <c r="I228" s="456"/>
      <c r="J228" s="456"/>
      <c r="K228" s="60"/>
      <c r="L228" s="456"/>
      <c r="M228" s="456"/>
      <c r="N228" s="60"/>
      <c r="O228" s="60"/>
      <c r="P228" s="60"/>
      <c r="Q228" s="60"/>
      <c r="R228" s="456"/>
      <c r="S228" s="456"/>
      <c r="T228" s="60"/>
      <c r="U228" s="60"/>
      <c r="V228" s="60"/>
      <c r="W228" s="60"/>
      <c r="X228" s="456"/>
      <c r="Y228" s="456"/>
      <c r="Z228" s="60"/>
      <c r="AA228" s="60"/>
      <c r="AB228" s="60"/>
      <c r="AC228" s="60"/>
      <c r="AD228" s="456"/>
      <c r="AE228" s="456"/>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row>
    <row r="229" spans="1:68" s="4" customFormat="1" x14ac:dyDescent="0.25">
      <c r="A229" s="94"/>
    </row>
    <row r="230" spans="1:68" s="14" customFormat="1" x14ac:dyDescent="0.25">
      <c r="A230" s="4"/>
      <c r="C230" s="60"/>
      <c r="D230" s="60"/>
      <c r="E230" s="456"/>
      <c r="F230" s="456"/>
      <c r="G230" s="60"/>
      <c r="H230" s="456"/>
      <c r="I230" s="456"/>
      <c r="J230" s="456"/>
      <c r="K230" s="60"/>
      <c r="L230" s="456"/>
      <c r="M230" s="456"/>
      <c r="N230" s="60"/>
      <c r="O230" s="60"/>
      <c r="P230" s="60"/>
      <c r="Q230" s="60"/>
      <c r="R230" s="456"/>
      <c r="S230" s="456"/>
      <c r="T230" s="60"/>
      <c r="U230" s="60"/>
      <c r="V230" s="60"/>
      <c r="W230" s="60"/>
      <c r="X230" s="456"/>
      <c r="Y230" s="456"/>
      <c r="Z230" s="60"/>
      <c r="AA230" s="60"/>
      <c r="AB230" s="60"/>
      <c r="AC230" s="60"/>
      <c r="AD230" s="456"/>
      <c r="AE230" s="456"/>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row>
    <row r="231" spans="1:68" s="4" customFormat="1" x14ac:dyDescent="0.25">
      <c r="A231" s="94"/>
    </row>
    <row r="232" spans="1:68" s="14" customFormat="1" x14ac:dyDescent="0.25">
      <c r="A232" s="4"/>
      <c r="C232" s="60"/>
      <c r="D232" s="60"/>
      <c r="E232" s="456"/>
      <c r="F232" s="456"/>
      <c r="G232" s="60"/>
      <c r="H232" s="456"/>
      <c r="I232" s="456"/>
      <c r="J232" s="456"/>
      <c r="K232" s="60"/>
      <c r="L232" s="456"/>
      <c r="M232" s="456"/>
      <c r="N232" s="60"/>
      <c r="O232" s="60"/>
      <c r="P232" s="60"/>
      <c r="Q232" s="60"/>
      <c r="R232" s="456"/>
      <c r="S232" s="456"/>
      <c r="T232" s="60"/>
      <c r="U232" s="60"/>
      <c r="V232" s="60"/>
      <c r="W232" s="60"/>
      <c r="X232" s="456"/>
      <c r="Y232" s="456"/>
      <c r="Z232" s="60"/>
      <c r="AA232" s="60"/>
      <c r="AB232" s="60"/>
      <c r="AC232" s="60"/>
      <c r="AD232" s="456"/>
      <c r="AE232" s="456"/>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row>
    <row r="233" spans="1:68" s="4" customFormat="1" x14ac:dyDescent="0.25">
      <c r="A233" s="94"/>
    </row>
    <row r="234" spans="1:68" s="14" customFormat="1" x14ac:dyDescent="0.25">
      <c r="A234" s="4"/>
      <c r="C234" s="60"/>
      <c r="D234" s="60"/>
      <c r="E234" s="456"/>
      <c r="F234" s="456"/>
      <c r="G234" s="60"/>
      <c r="H234" s="456"/>
      <c r="I234" s="456"/>
      <c r="J234" s="456"/>
      <c r="K234" s="60"/>
      <c r="L234" s="456"/>
      <c r="M234" s="456"/>
      <c r="N234" s="60"/>
      <c r="O234" s="60"/>
      <c r="P234" s="60"/>
      <c r="Q234" s="60"/>
      <c r="R234" s="456"/>
      <c r="S234" s="456"/>
      <c r="T234" s="60"/>
      <c r="U234" s="60"/>
      <c r="V234" s="60"/>
      <c r="W234" s="60"/>
      <c r="X234" s="456"/>
      <c r="Y234" s="456"/>
      <c r="Z234" s="60"/>
      <c r="AA234" s="60"/>
      <c r="AB234" s="60"/>
      <c r="AC234" s="60"/>
      <c r="AD234" s="456"/>
      <c r="AE234" s="456"/>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row>
    <row r="235" spans="1:68" s="4" customFormat="1" x14ac:dyDescent="0.25">
      <c r="A235" s="94"/>
    </row>
    <row r="236" spans="1:68" s="14" customFormat="1" x14ac:dyDescent="0.25">
      <c r="A236" s="4"/>
      <c r="C236" s="60"/>
      <c r="D236" s="60"/>
      <c r="E236" s="456"/>
      <c r="F236" s="456"/>
      <c r="G236" s="60"/>
      <c r="H236" s="456"/>
      <c r="I236" s="456"/>
      <c r="J236" s="456"/>
      <c r="K236" s="60"/>
      <c r="L236" s="456"/>
      <c r="M236" s="456"/>
      <c r="N236" s="60"/>
      <c r="O236" s="60"/>
      <c r="P236" s="60"/>
      <c r="Q236" s="60"/>
      <c r="R236" s="456"/>
      <c r="S236" s="456"/>
      <c r="T236" s="60"/>
      <c r="U236" s="60"/>
      <c r="V236" s="60"/>
      <c r="W236" s="60"/>
      <c r="X236" s="456"/>
      <c r="Y236" s="456"/>
      <c r="Z236" s="60"/>
      <c r="AA236" s="60"/>
      <c r="AB236" s="60"/>
      <c r="AC236" s="60"/>
      <c r="AD236" s="456"/>
      <c r="AE236" s="456"/>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row>
    <row r="237" spans="1:68" s="4" customFormat="1" x14ac:dyDescent="0.25">
      <c r="A237" s="94"/>
    </row>
    <row r="238" spans="1:68" s="14" customFormat="1" x14ac:dyDescent="0.25">
      <c r="A238" s="4"/>
      <c r="C238" s="60"/>
      <c r="D238" s="60"/>
      <c r="E238" s="456"/>
      <c r="F238" s="456"/>
      <c r="G238" s="60"/>
      <c r="H238" s="456"/>
      <c r="I238" s="456"/>
      <c r="J238" s="456"/>
      <c r="K238" s="60"/>
      <c r="L238" s="456"/>
      <c r="M238" s="456"/>
      <c r="N238" s="60"/>
      <c r="O238" s="60"/>
      <c r="P238" s="60"/>
      <c r="Q238" s="60"/>
      <c r="R238" s="456"/>
      <c r="S238" s="456"/>
      <c r="T238" s="60"/>
      <c r="U238" s="60"/>
      <c r="V238" s="60"/>
      <c r="W238" s="60"/>
      <c r="X238" s="456"/>
      <c r="Y238" s="456"/>
      <c r="Z238" s="60"/>
      <c r="AA238" s="60"/>
      <c r="AB238" s="60"/>
      <c r="AC238" s="60"/>
      <c r="AD238" s="456"/>
      <c r="AE238" s="456"/>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row>
    <row r="239" spans="1:68" s="4" customFormat="1" x14ac:dyDescent="0.25">
      <c r="A239" s="94"/>
    </row>
    <row r="240" spans="1:68" s="14" customFormat="1" x14ac:dyDescent="0.25">
      <c r="A240" s="4"/>
      <c r="C240" s="60"/>
      <c r="D240" s="60"/>
      <c r="E240" s="456"/>
      <c r="F240" s="456"/>
      <c r="G240" s="60"/>
      <c r="H240" s="456"/>
      <c r="I240" s="456"/>
      <c r="J240" s="456"/>
      <c r="K240" s="60"/>
      <c r="L240" s="456"/>
      <c r="M240" s="456"/>
      <c r="N240" s="60"/>
      <c r="O240" s="60"/>
      <c r="P240" s="60"/>
      <c r="Q240" s="60"/>
      <c r="R240" s="456"/>
      <c r="S240" s="456"/>
      <c r="T240" s="60"/>
      <c r="U240" s="60"/>
      <c r="V240" s="60"/>
      <c r="W240" s="60"/>
      <c r="X240" s="456"/>
      <c r="Y240" s="456"/>
      <c r="Z240" s="60"/>
      <c r="AA240" s="60"/>
      <c r="AB240" s="60"/>
      <c r="AC240" s="60"/>
      <c r="AD240" s="456"/>
      <c r="AE240" s="456"/>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row>
    <row r="241" spans="1:68" s="4" customFormat="1" x14ac:dyDescent="0.25">
      <c r="A241" s="94"/>
    </row>
    <row r="242" spans="1:68" s="14" customFormat="1" x14ac:dyDescent="0.25">
      <c r="A242" s="4"/>
      <c r="C242" s="60"/>
      <c r="D242" s="60"/>
      <c r="E242" s="456"/>
      <c r="F242" s="456"/>
      <c r="G242" s="60"/>
      <c r="H242" s="456"/>
      <c r="I242" s="456"/>
      <c r="J242" s="456"/>
      <c r="K242" s="60"/>
      <c r="L242" s="456"/>
      <c r="M242" s="456"/>
      <c r="N242" s="60"/>
      <c r="O242" s="60"/>
      <c r="P242" s="60"/>
      <c r="Q242" s="60"/>
      <c r="R242" s="456"/>
      <c r="S242" s="456"/>
      <c r="T242" s="60"/>
      <c r="U242" s="60"/>
      <c r="V242" s="60"/>
      <c r="W242" s="60"/>
      <c r="X242" s="456"/>
      <c r="Y242" s="456"/>
      <c r="Z242" s="60"/>
      <c r="AA242" s="60"/>
      <c r="AB242" s="60"/>
      <c r="AC242" s="60"/>
      <c r="AD242" s="456"/>
      <c r="AE242" s="456"/>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row>
    <row r="243" spans="1:68" s="4" customFormat="1" x14ac:dyDescent="0.25">
      <c r="A243" s="94"/>
    </row>
    <row r="244" spans="1:68" s="14" customFormat="1" x14ac:dyDescent="0.25">
      <c r="A244" s="4"/>
      <c r="C244" s="60"/>
      <c r="D244" s="60"/>
      <c r="E244" s="456"/>
      <c r="F244" s="456"/>
      <c r="G244" s="60"/>
      <c r="H244" s="456"/>
      <c r="I244" s="456"/>
      <c r="J244" s="456"/>
      <c r="K244" s="60"/>
      <c r="L244" s="456"/>
      <c r="M244" s="456"/>
      <c r="N244" s="60"/>
      <c r="O244" s="60"/>
      <c r="P244" s="60"/>
      <c r="Q244" s="60"/>
      <c r="R244" s="456"/>
      <c r="S244" s="456"/>
      <c r="T244" s="60"/>
      <c r="U244" s="60"/>
      <c r="V244" s="60"/>
      <c r="W244" s="60"/>
      <c r="X244" s="456"/>
      <c r="Y244" s="456"/>
      <c r="Z244" s="60"/>
      <c r="AA244" s="60"/>
      <c r="AB244" s="60"/>
      <c r="AC244" s="60"/>
      <c r="AD244" s="456"/>
      <c r="AE244" s="456"/>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row>
    <row r="245" spans="1:68" s="4" customFormat="1" x14ac:dyDescent="0.25">
      <c r="A245" s="94"/>
    </row>
    <row r="246" spans="1:68" s="14" customFormat="1" x14ac:dyDescent="0.25">
      <c r="A246" s="4"/>
      <c r="C246" s="60"/>
      <c r="D246" s="60"/>
      <c r="E246" s="456"/>
      <c r="F246" s="456"/>
      <c r="G246" s="60"/>
      <c r="H246" s="456"/>
      <c r="I246" s="456"/>
      <c r="J246" s="456"/>
      <c r="K246" s="60"/>
      <c r="L246" s="456"/>
      <c r="M246" s="456"/>
      <c r="N246" s="60"/>
      <c r="O246" s="60"/>
      <c r="P246" s="60"/>
      <c r="Q246" s="60"/>
      <c r="R246" s="456"/>
      <c r="S246" s="456"/>
      <c r="T246" s="60"/>
      <c r="U246" s="60"/>
      <c r="V246" s="60"/>
      <c r="W246" s="60"/>
      <c r="X246" s="456"/>
      <c r="Y246" s="456"/>
      <c r="Z246" s="60"/>
      <c r="AA246" s="60"/>
      <c r="AB246" s="60"/>
      <c r="AC246" s="60"/>
      <c r="AD246" s="456"/>
      <c r="AE246" s="456"/>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row>
    <row r="247" spans="1:68" s="4" customFormat="1" x14ac:dyDescent="0.25">
      <c r="A247" s="94"/>
    </row>
    <row r="248" spans="1:68" s="14" customFormat="1" x14ac:dyDescent="0.25">
      <c r="A248" s="4"/>
      <c r="C248" s="60"/>
      <c r="D248" s="60"/>
      <c r="E248" s="456"/>
      <c r="F248" s="456"/>
      <c r="G248" s="60"/>
      <c r="H248" s="456"/>
      <c r="I248" s="456"/>
      <c r="J248" s="456"/>
      <c r="K248" s="60"/>
      <c r="L248" s="456"/>
      <c r="M248" s="456"/>
      <c r="N248" s="60"/>
      <c r="O248" s="60"/>
      <c r="P248" s="60"/>
      <c r="Q248" s="60"/>
      <c r="R248" s="456"/>
      <c r="S248" s="456"/>
      <c r="T248" s="60"/>
      <c r="U248" s="60"/>
      <c r="V248" s="60"/>
      <c r="W248" s="60"/>
      <c r="X248" s="456"/>
      <c r="Y248" s="456"/>
      <c r="Z248" s="60"/>
      <c r="AA248" s="60"/>
      <c r="AB248" s="60"/>
      <c r="AC248" s="60"/>
      <c r="AD248" s="456"/>
      <c r="AE248" s="456"/>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row>
    <row r="249" spans="1:68" s="4" customFormat="1" x14ac:dyDescent="0.25">
      <c r="A249" s="94"/>
    </row>
    <row r="250" spans="1:68" s="14" customFormat="1" x14ac:dyDescent="0.25">
      <c r="A250" s="4"/>
      <c r="C250" s="60"/>
      <c r="D250" s="60"/>
      <c r="E250" s="456"/>
      <c r="F250" s="456"/>
      <c r="G250" s="60"/>
      <c r="H250" s="456"/>
      <c r="I250" s="456"/>
      <c r="J250" s="456"/>
      <c r="K250" s="60"/>
      <c r="L250" s="456"/>
      <c r="M250" s="456"/>
      <c r="N250" s="60"/>
      <c r="O250" s="60"/>
      <c r="P250" s="60"/>
      <c r="Q250" s="60"/>
      <c r="R250" s="456"/>
      <c r="S250" s="456"/>
      <c r="T250" s="60"/>
      <c r="U250" s="60"/>
      <c r="V250" s="60"/>
      <c r="W250" s="60"/>
      <c r="X250" s="456"/>
      <c r="Y250" s="456"/>
      <c r="Z250" s="60"/>
      <c r="AA250" s="60"/>
      <c r="AB250" s="60"/>
      <c r="AC250" s="60"/>
      <c r="AD250" s="456"/>
      <c r="AE250" s="456"/>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row>
    <row r="251" spans="1:68" s="4" customFormat="1" x14ac:dyDescent="0.25">
      <c r="A251" s="94"/>
    </row>
    <row r="252" spans="1:68" s="14" customFormat="1" x14ac:dyDescent="0.25">
      <c r="A252" s="4"/>
      <c r="C252" s="60"/>
      <c r="D252" s="60"/>
      <c r="E252" s="456"/>
      <c r="F252" s="456"/>
      <c r="G252" s="60"/>
      <c r="H252" s="456"/>
      <c r="I252" s="456"/>
      <c r="J252" s="456"/>
      <c r="K252" s="60"/>
      <c r="L252" s="456"/>
      <c r="M252" s="456"/>
      <c r="N252" s="60"/>
      <c r="O252" s="60"/>
      <c r="P252" s="60"/>
      <c r="Q252" s="60"/>
      <c r="R252" s="456"/>
      <c r="S252" s="456"/>
      <c r="T252" s="60"/>
      <c r="U252" s="60"/>
      <c r="V252" s="60"/>
      <c r="W252" s="60"/>
      <c r="X252" s="456"/>
      <c r="Y252" s="456"/>
      <c r="Z252" s="60"/>
      <c r="AA252" s="60"/>
      <c r="AB252" s="60"/>
      <c r="AC252" s="60"/>
      <c r="AD252" s="456"/>
      <c r="AE252" s="456"/>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row>
    <row r="253" spans="1:68" s="4" customFormat="1" x14ac:dyDescent="0.25">
      <c r="A253" s="94"/>
    </row>
    <row r="254" spans="1:68" s="14" customFormat="1" x14ac:dyDescent="0.25">
      <c r="A254" s="4"/>
      <c r="C254" s="60"/>
      <c r="D254" s="60"/>
      <c r="E254" s="456"/>
      <c r="F254" s="456"/>
      <c r="G254" s="60"/>
      <c r="H254" s="456"/>
      <c r="I254" s="456"/>
      <c r="J254" s="456"/>
      <c r="K254" s="60"/>
      <c r="L254" s="456"/>
      <c r="M254" s="456"/>
      <c r="N254" s="60"/>
      <c r="O254" s="60"/>
      <c r="P254" s="60"/>
      <c r="Q254" s="60"/>
      <c r="R254" s="456"/>
      <c r="S254" s="456"/>
      <c r="T254" s="60"/>
      <c r="U254" s="60"/>
      <c r="V254" s="60"/>
      <c r="W254" s="60"/>
      <c r="X254" s="456"/>
      <c r="Y254" s="456"/>
      <c r="Z254" s="60"/>
      <c r="AA254" s="60"/>
      <c r="AB254" s="60"/>
      <c r="AC254" s="60"/>
      <c r="AD254" s="456"/>
      <c r="AE254" s="456"/>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row>
    <row r="255" spans="1:68" s="4" customFormat="1" x14ac:dyDescent="0.25">
      <c r="A255" s="94"/>
    </row>
    <row r="256" spans="1:68" s="14" customFormat="1" x14ac:dyDescent="0.25">
      <c r="A256" s="4"/>
      <c r="C256" s="60"/>
      <c r="D256" s="60"/>
      <c r="E256" s="456"/>
      <c r="F256" s="456"/>
      <c r="G256" s="60"/>
      <c r="H256" s="456"/>
      <c r="I256" s="456"/>
      <c r="J256" s="456"/>
      <c r="K256" s="60"/>
      <c r="L256" s="456"/>
      <c r="M256" s="456"/>
      <c r="N256" s="60"/>
      <c r="O256" s="60"/>
      <c r="P256" s="60"/>
      <c r="Q256" s="60"/>
      <c r="R256" s="456"/>
      <c r="S256" s="456"/>
      <c r="T256" s="60"/>
      <c r="U256" s="60"/>
      <c r="V256" s="60"/>
      <c r="W256" s="60"/>
      <c r="X256" s="456"/>
      <c r="Y256" s="456"/>
      <c r="Z256" s="60"/>
      <c r="AA256" s="60"/>
      <c r="AB256" s="60"/>
      <c r="AC256" s="60"/>
      <c r="AD256" s="456"/>
      <c r="AE256" s="456"/>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row>
    <row r="257" spans="1:68" s="4" customFormat="1" x14ac:dyDescent="0.25">
      <c r="A257" s="94"/>
    </row>
    <row r="258" spans="1:68" s="14" customFormat="1" x14ac:dyDescent="0.25">
      <c r="A258" s="4"/>
      <c r="C258" s="60"/>
      <c r="D258" s="60"/>
      <c r="E258" s="456"/>
      <c r="F258" s="456"/>
      <c r="G258" s="60"/>
      <c r="H258" s="456"/>
      <c r="I258" s="456"/>
      <c r="J258" s="456"/>
      <c r="K258" s="60"/>
      <c r="L258" s="456"/>
      <c r="M258" s="456"/>
      <c r="N258" s="60"/>
      <c r="O258" s="60"/>
      <c r="P258" s="60"/>
      <c r="Q258" s="60"/>
      <c r="R258" s="456"/>
      <c r="S258" s="456"/>
      <c r="T258" s="60"/>
      <c r="U258" s="60"/>
      <c r="V258" s="60"/>
      <c r="W258" s="60"/>
      <c r="X258" s="456"/>
      <c r="Y258" s="456"/>
      <c r="Z258" s="60"/>
      <c r="AA258" s="60"/>
      <c r="AB258" s="60"/>
      <c r="AC258" s="60"/>
      <c r="AD258" s="456"/>
      <c r="AE258" s="456"/>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row>
    <row r="259" spans="1:68" s="4" customFormat="1" x14ac:dyDescent="0.25">
      <c r="A259" s="94"/>
    </row>
    <row r="260" spans="1:68" s="14" customFormat="1" x14ac:dyDescent="0.25">
      <c r="A260" s="4"/>
      <c r="C260" s="60"/>
      <c r="D260" s="60"/>
      <c r="E260" s="456"/>
      <c r="F260" s="456"/>
      <c r="G260" s="60"/>
      <c r="H260" s="456"/>
      <c r="I260" s="456"/>
      <c r="J260" s="456"/>
      <c r="K260" s="60"/>
      <c r="L260" s="456"/>
      <c r="M260" s="456"/>
      <c r="N260" s="60"/>
      <c r="O260" s="60"/>
      <c r="P260" s="60"/>
      <c r="Q260" s="60"/>
      <c r="R260" s="456"/>
      <c r="S260" s="456"/>
      <c r="T260" s="60"/>
      <c r="U260" s="60"/>
      <c r="V260" s="60"/>
      <c r="W260" s="60"/>
      <c r="X260" s="456"/>
      <c r="Y260" s="456"/>
      <c r="Z260" s="60"/>
      <c r="AA260" s="60"/>
      <c r="AB260" s="60"/>
      <c r="AC260" s="60"/>
      <c r="AD260" s="456"/>
      <c r="AE260" s="456"/>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row>
    <row r="261" spans="1:68" s="4" customFormat="1" x14ac:dyDescent="0.25">
      <c r="A261" s="94"/>
    </row>
    <row r="262" spans="1:68" s="14" customFormat="1" x14ac:dyDescent="0.25">
      <c r="A262" s="4"/>
      <c r="C262" s="60"/>
      <c r="D262" s="60"/>
      <c r="E262" s="456"/>
      <c r="F262" s="456"/>
      <c r="G262" s="60"/>
      <c r="H262" s="456"/>
      <c r="I262" s="456"/>
      <c r="J262" s="456"/>
      <c r="K262" s="60"/>
      <c r="L262" s="456"/>
      <c r="M262" s="456"/>
      <c r="N262" s="60"/>
      <c r="O262" s="60"/>
      <c r="P262" s="60"/>
      <c r="Q262" s="60"/>
      <c r="R262" s="456"/>
      <c r="S262" s="456"/>
      <c r="T262" s="60"/>
      <c r="U262" s="60"/>
      <c r="V262" s="60"/>
      <c r="W262" s="60"/>
      <c r="X262" s="456"/>
      <c r="Y262" s="456"/>
      <c r="Z262" s="60"/>
      <c r="AA262" s="60"/>
      <c r="AB262" s="60"/>
      <c r="AC262" s="60"/>
      <c r="AD262" s="456"/>
      <c r="AE262" s="456"/>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row>
    <row r="263" spans="1:68" s="4" customFormat="1" x14ac:dyDescent="0.25">
      <c r="A263" s="94"/>
    </row>
    <row r="264" spans="1:68" s="14" customFormat="1" x14ac:dyDescent="0.25">
      <c r="A264" s="4"/>
      <c r="C264" s="60"/>
      <c r="D264" s="60"/>
      <c r="E264" s="456"/>
      <c r="F264" s="456"/>
      <c r="G264" s="60"/>
      <c r="H264" s="456"/>
      <c r="I264" s="456"/>
      <c r="J264" s="456"/>
      <c r="K264" s="60"/>
      <c r="L264" s="456"/>
      <c r="M264" s="456"/>
      <c r="N264" s="60"/>
      <c r="O264" s="60"/>
      <c r="P264" s="60"/>
      <c r="Q264" s="60"/>
      <c r="R264" s="456"/>
      <c r="S264" s="456"/>
      <c r="T264" s="60"/>
      <c r="U264" s="60"/>
      <c r="V264" s="60"/>
      <c r="W264" s="60"/>
      <c r="X264" s="456"/>
      <c r="Y264" s="456"/>
      <c r="Z264" s="60"/>
      <c r="AA264" s="60"/>
      <c r="AB264" s="60"/>
      <c r="AC264" s="60"/>
      <c r="AD264" s="456"/>
      <c r="AE264" s="456"/>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row>
    <row r="265" spans="1:68" s="4" customFormat="1" x14ac:dyDescent="0.25">
      <c r="A265" s="94"/>
    </row>
    <row r="266" spans="1:68" s="14" customFormat="1" x14ac:dyDescent="0.25">
      <c r="A266" s="4"/>
      <c r="C266" s="60"/>
      <c r="D266" s="60"/>
      <c r="E266" s="456"/>
      <c r="F266" s="456"/>
      <c r="G266" s="60"/>
      <c r="H266" s="456"/>
      <c r="I266" s="456"/>
      <c r="J266" s="456"/>
      <c r="K266" s="60"/>
      <c r="L266" s="456"/>
      <c r="M266" s="456"/>
      <c r="N266" s="60"/>
      <c r="O266" s="60"/>
      <c r="P266" s="60"/>
      <c r="Q266" s="60"/>
      <c r="R266" s="456"/>
      <c r="S266" s="456"/>
      <c r="T266" s="60"/>
      <c r="U266" s="60"/>
      <c r="V266" s="60"/>
      <c r="W266" s="60"/>
      <c r="X266" s="456"/>
      <c r="Y266" s="456"/>
      <c r="Z266" s="60"/>
      <c r="AA266" s="60"/>
      <c r="AB266" s="60"/>
      <c r="AC266" s="60"/>
      <c r="AD266" s="456"/>
      <c r="AE266" s="456"/>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row>
    <row r="267" spans="1:68" s="4" customFormat="1" x14ac:dyDescent="0.25">
      <c r="A267" s="94"/>
    </row>
    <row r="268" spans="1:68" s="14" customFormat="1" x14ac:dyDescent="0.25">
      <c r="A268" s="4"/>
      <c r="C268" s="60"/>
      <c r="D268" s="60"/>
      <c r="E268" s="456"/>
      <c r="F268" s="456"/>
      <c r="G268" s="60"/>
      <c r="H268" s="456"/>
      <c r="I268" s="456"/>
      <c r="J268" s="456"/>
      <c r="K268" s="60"/>
      <c r="L268" s="456"/>
      <c r="M268" s="456"/>
      <c r="N268" s="60"/>
      <c r="O268" s="60"/>
      <c r="P268" s="60"/>
      <c r="Q268" s="60"/>
      <c r="R268" s="456"/>
      <c r="S268" s="456"/>
      <c r="T268" s="60"/>
      <c r="U268" s="60"/>
      <c r="V268" s="60"/>
      <c r="W268" s="60"/>
      <c r="X268" s="456"/>
      <c r="Y268" s="456"/>
      <c r="Z268" s="60"/>
      <c r="AA268" s="60"/>
      <c r="AB268" s="60"/>
      <c r="AC268" s="60"/>
      <c r="AD268" s="456"/>
      <c r="AE268" s="456"/>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row>
    <row r="269" spans="1:68" s="4" customFormat="1" x14ac:dyDescent="0.25">
      <c r="A269" s="94"/>
    </row>
    <row r="270" spans="1:68" s="14" customFormat="1" x14ac:dyDescent="0.25">
      <c r="A270" s="4"/>
      <c r="C270" s="60"/>
      <c r="D270" s="60"/>
      <c r="E270" s="456"/>
      <c r="F270" s="456"/>
      <c r="G270" s="60"/>
      <c r="H270" s="456"/>
      <c r="I270" s="456"/>
      <c r="J270" s="456"/>
      <c r="K270" s="60"/>
      <c r="L270" s="456"/>
      <c r="M270" s="456"/>
      <c r="N270" s="60"/>
      <c r="O270" s="60"/>
      <c r="P270" s="60"/>
      <c r="Q270" s="60"/>
      <c r="R270" s="456"/>
      <c r="S270" s="456"/>
      <c r="T270" s="60"/>
      <c r="U270" s="60"/>
      <c r="V270" s="60"/>
      <c r="W270" s="60"/>
      <c r="X270" s="456"/>
      <c r="Y270" s="456"/>
      <c r="Z270" s="60"/>
      <c r="AA270" s="60"/>
      <c r="AB270" s="60"/>
      <c r="AC270" s="60"/>
      <c r="AD270" s="456"/>
      <c r="AE270" s="456"/>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row>
    <row r="271" spans="1:68" s="4" customFormat="1" x14ac:dyDescent="0.25">
      <c r="A271" s="94"/>
    </row>
    <row r="272" spans="1:68" s="14" customFormat="1" x14ac:dyDescent="0.25">
      <c r="A272" s="4"/>
      <c r="C272" s="60"/>
      <c r="D272" s="60"/>
      <c r="E272" s="456"/>
      <c r="F272" s="456"/>
      <c r="G272" s="60"/>
      <c r="H272" s="456"/>
      <c r="I272" s="456"/>
      <c r="J272" s="456"/>
      <c r="K272" s="60"/>
      <c r="L272" s="456"/>
      <c r="M272" s="456"/>
      <c r="N272" s="60"/>
      <c r="O272" s="60"/>
      <c r="P272" s="60"/>
      <c r="Q272" s="60"/>
      <c r="R272" s="456"/>
      <c r="S272" s="456"/>
      <c r="T272" s="60"/>
      <c r="U272" s="60"/>
      <c r="V272" s="60"/>
      <c r="W272" s="60"/>
      <c r="X272" s="456"/>
      <c r="Y272" s="456"/>
      <c r="Z272" s="60"/>
      <c r="AA272" s="60"/>
      <c r="AB272" s="60"/>
      <c r="AC272" s="60"/>
      <c r="AD272" s="456"/>
      <c r="AE272" s="456"/>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row>
    <row r="273" spans="1:68" s="4" customFormat="1" x14ac:dyDescent="0.25">
      <c r="A273" s="94"/>
    </row>
    <row r="274" spans="1:68" s="14" customFormat="1" x14ac:dyDescent="0.25">
      <c r="A274" s="4"/>
      <c r="C274" s="60"/>
      <c r="D274" s="60"/>
      <c r="E274" s="456"/>
      <c r="F274" s="456"/>
      <c r="G274" s="60"/>
      <c r="H274" s="456"/>
      <c r="I274" s="456"/>
      <c r="J274" s="456"/>
      <c r="K274" s="60"/>
      <c r="L274" s="456"/>
      <c r="M274" s="456"/>
      <c r="N274" s="60"/>
      <c r="O274" s="60"/>
      <c r="P274" s="60"/>
      <c r="Q274" s="60"/>
      <c r="R274" s="456"/>
      <c r="S274" s="456"/>
      <c r="T274" s="60"/>
      <c r="U274" s="60"/>
      <c r="V274" s="60"/>
      <c r="W274" s="60"/>
      <c r="X274" s="456"/>
      <c r="Y274" s="456"/>
      <c r="Z274" s="60"/>
      <c r="AA274" s="60"/>
      <c r="AB274" s="60"/>
      <c r="AC274" s="60"/>
      <c r="AD274" s="456"/>
      <c r="AE274" s="456"/>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row>
    <row r="275" spans="1:68" s="4" customFormat="1" x14ac:dyDescent="0.25">
      <c r="A275" s="94"/>
    </row>
    <row r="276" spans="1:68" s="14" customFormat="1" x14ac:dyDescent="0.25">
      <c r="A276" s="4"/>
      <c r="C276" s="60"/>
      <c r="D276" s="60"/>
      <c r="E276" s="456"/>
      <c r="F276" s="456"/>
      <c r="G276" s="60"/>
      <c r="H276" s="456"/>
      <c r="I276" s="456"/>
      <c r="J276" s="456"/>
      <c r="K276" s="60"/>
      <c r="L276" s="456"/>
      <c r="M276" s="456"/>
      <c r="N276" s="60"/>
      <c r="O276" s="60"/>
      <c r="P276" s="60"/>
      <c r="Q276" s="60"/>
      <c r="R276" s="456"/>
      <c r="S276" s="456"/>
      <c r="T276" s="60"/>
      <c r="U276" s="60"/>
      <c r="V276" s="60"/>
      <c r="W276" s="60"/>
      <c r="X276" s="456"/>
      <c r="Y276" s="456"/>
      <c r="Z276" s="60"/>
      <c r="AA276" s="60"/>
      <c r="AB276" s="60"/>
      <c r="AC276" s="60"/>
      <c r="AD276" s="456"/>
      <c r="AE276" s="456"/>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row>
    <row r="277" spans="1:68" s="4" customFormat="1" x14ac:dyDescent="0.25">
      <c r="A277" s="94"/>
    </row>
    <row r="278" spans="1:68" s="14" customFormat="1" x14ac:dyDescent="0.25">
      <c r="A278" s="4"/>
      <c r="C278" s="60"/>
      <c r="D278" s="60"/>
      <c r="E278" s="456"/>
      <c r="F278" s="456"/>
      <c r="G278" s="60"/>
      <c r="H278" s="456"/>
      <c r="I278" s="456"/>
      <c r="J278" s="456"/>
      <c r="K278" s="60"/>
      <c r="L278" s="456"/>
      <c r="M278" s="456"/>
      <c r="N278" s="60"/>
      <c r="O278" s="60"/>
      <c r="P278" s="60"/>
      <c r="Q278" s="60"/>
      <c r="R278" s="456"/>
      <c r="S278" s="456"/>
      <c r="T278" s="60"/>
      <c r="U278" s="60"/>
      <c r="V278" s="60"/>
      <c r="W278" s="60"/>
      <c r="X278" s="456"/>
      <c r="Y278" s="456"/>
      <c r="Z278" s="60"/>
      <c r="AA278" s="60"/>
      <c r="AB278" s="60"/>
      <c r="AC278" s="60"/>
      <c r="AD278" s="456"/>
      <c r="AE278" s="456"/>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row>
    <row r="279" spans="1:68" s="4" customFormat="1" x14ac:dyDescent="0.25">
      <c r="A279" s="94"/>
    </row>
    <row r="280" spans="1:68" s="14" customFormat="1" x14ac:dyDescent="0.25">
      <c r="A280" s="4"/>
      <c r="C280" s="60"/>
      <c r="D280" s="60"/>
      <c r="E280" s="456"/>
      <c r="F280" s="456"/>
      <c r="G280" s="60"/>
      <c r="H280" s="456"/>
      <c r="I280" s="456"/>
      <c r="J280" s="456"/>
      <c r="K280" s="60"/>
      <c r="L280" s="456"/>
      <c r="M280" s="456"/>
      <c r="N280" s="60"/>
      <c r="O280" s="60"/>
      <c r="P280" s="60"/>
      <c r="Q280" s="60"/>
      <c r="R280" s="456"/>
      <c r="S280" s="456"/>
      <c r="T280" s="60"/>
      <c r="U280" s="60"/>
      <c r="V280" s="60"/>
      <c r="W280" s="60"/>
      <c r="X280" s="456"/>
      <c r="Y280" s="456"/>
      <c r="Z280" s="60"/>
      <c r="AA280" s="60"/>
      <c r="AB280" s="60"/>
      <c r="AC280" s="60"/>
      <c r="AD280" s="456"/>
      <c r="AE280" s="456"/>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row>
    <row r="281" spans="1:68" s="4" customFormat="1" x14ac:dyDescent="0.25">
      <c r="A281" s="94"/>
    </row>
    <row r="282" spans="1:68" s="14" customFormat="1" x14ac:dyDescent="0.25">
      <c r="A282" s="4"/>
      <c r="C282" s="60"/>
      <c r="D282" s="60"/>
      <c r="E282" s="456"/>
      <c r="F282" s="456"/>
      <c r="G282" s="60"/>
      <c r="H282" s="456"/>
      <c r="I282" s="456"/>
      <c r="J282" s="456"/>
      <c r="K282" s="60"/>
      <c r="L282" s="456"/>
      <c r="M282" s="456"/>
      <c r="N282" s="60"/>
      <c r="O282" s="60"/>
      <c r="P282" s="60"/>
      <c r="Q282" s="60"/>
      <c r="R282" s="456"/>
      <c r="S282" s="456"/>
      <c r="T282" s="60"/>
      <c r="U282" s="60"/>
      <c r="V282" s="60"/>
      <c r="W282" s="60"/>
      <c r="X282" s="456"/>
      <c r="Y282" s="456"/>
      <c r="Z282" s="60"/>
      <c r="AA282" s="60"/>
      <c r="AB282" s="60"/>
      <c r="AC282" s="60"/>
      <c r="AD282" s="456"/>
      <c r="AE282" s="456"/>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row>
    <row r="283" spans="1:68" s="4" customFormat="1" x14ac:dyDescent="0.25">
      <c r="A283" s="94"/>
    </row>
    <row r="284" spans="1:68" s="14" customFormat="1" x14ac:dyDescent="0.25">
      <c r="A284" s="4"/>
      <c r="C284" s="60"/>
      <c r="D284" s="60"/>
      <c r="E284" s="456"/>
      <c r="F284" s="456"/>
      <c r="G284" s="60"/>
      <c r="H284" s="456"/>
      <c r="I284" s="456"/>
      <c r="J284" s="456"/>
      <c r="K284" s="60"/>
      <c r="L284" s="456"/>
      <c r="M284" s="456"/>
      <c r="N284" s="60"/>
      <c r="O284" s="60"/>
      <c r="P284" s="60"/>
      <c r="Q284" s="60"/>
      <c r="R284" s="456"/>
      <c r="S284" s="456"/>
      <c r="T284" s="60"/>
      <c r="U284" s="60"/>
      <c r="V284" s="60"/>
      <c r="W284" s="60"/>
      <c r="X284" s="456"/>
      <c r="Y284" s="456"/>
      <c r="Z284" s="60"/>
      <c r="AA284" s="60"/>
      <c r="AB284" s="60"/>
      <c r="AC284" s="60"/>
      <c r="AD284" s="456"/>
      <c r="AE284" s="456"/>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row>
    <row r="285" spans="1:68" s="4" customFormat="1" x14ac:dyDescent="0.25">
      <c r="A285" s="94"/>
    </row>
    <row r="286" spans="1:68" s="14" customFormat="1" x14ac:dyDescent="0.25">
      <c r="A286" s="4"/>
      <c r="C286" s="60"/>
      <c r="D286" s="60"/>
      <c r="E286" s="456"/>
      <c r="F286" s="456"/>
      <c r="G286" s="60"/>
      <c r="H286" s="456"/>
      <c r="I286" s="456"/>
      <c r="J286" s="456"/>
      <c r="K286" s="60"/>
      <c r="L286" s="456"/>
      <c r="M286" s="456"/>
      <c r="N286" s="60"/>
      <c r="O286" s="60"/>
      <c r="P286" s="60"/>
      <c r="Q286" s="60"/>
      <c r="R286" s="456"/>
      <c r="S286" s="456"/>
      <c r="T286" s="60"/>
      <c r="U286" s="60"/>
      <c r="V286" s="60"/>
      <c r="W286" s="60"/>
      <c r="X286" s="456"/>
      <c r="Y286" s="456"/>
      <c r="Z286" s="60"/>
      <c r="AA286" s="60"/>
      <c r="AB286" s="60"/>
      <c r="AC286" s="60"/>
      <c r="AD286" s="456"/>
      <c r="AE286" s="456"/>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row>
    <row r="287" spans="1:68" s="4" customFormat="1" x14ac:dyDescent="0.25">
      <c r="A287" s="94"/>
    </row>
    <row r="288" spans="1:68" s="14" customFormat="1" x14ac:dyDescent="0.25">
      <c r="A288" s="4"/>
      <c r="C288" s="60"/>
      <c r="D288" s="60"/>
      <c r="E288" s="456"/>
      <c r="F288" s="456"/>
      <c r="G288" s="60"/>
      <c r="H288" s="456"/>
      <c r="I288" s="456"/>
      <c r="J288" s="456"/>
      <c r="K288" s="60"/>
      <c r="L288" s="456"/>
      <c r="M288" s="456"/>
      <c r="N288" s="60"/>
      <c r="O288" s="60"/>
      <c r="P288" s="60"/>
      <c r="Q288" s="60"/>
      <c r="R288" s="456"/>
      <c r="S288" s="456"/>
      <c r="T288" s="60"/>
      <c r="U288" s="60"/>
      <c r="V288" s="60"/>
      <c r="W288" s="60"/>
      <c r="X288" s="456"/>
      <c r="Y288" s="456"/>
      <c r="Z288" s="60"/>
      <c r="AA288" s="60"/>
      <c r="AB288" s="60"/>
      <c r="AC288" s="60"/>
      <c r="AD288" s="456"/>
      <c r="AE288" s="456"/>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row>
    <row r="289" spans="1:68" s="4" customFormat="1" x14ac:dyDescent="0.25">
      <c r="A289" s="94"/>
    </row>
    <row r="290" spans="1:68" s="14" customFormat="1" x14ac:dyDescent="0.25">
      <c r="A290" s="4"/>
      <c r="C290" s="60"/>
      <c r="D290" s="60"/>
      <c r="E290" s="456"/>
      <c r="F290" s="456"/>
      <c r="G290" s="60"/>
      <c r="H290" s="456"/>
      <c r="I290" s="456"/>
      <c r="J290" s="456"/>
      <c r="K290" s="60"/>
      <c r="L290" s="456"/>
      <c r="M290" s="456"/>
      <c r="N290" s="60"/>
      <c r="O290" s="60"/>
      <c r="P290" s="60"/>
      <c r="Q290" s="60"/>
      <c r="R290" s="456"/>
      <c r="S290" s="456"/>
      <c r="T290" s="60"/>
      <c r="U290" s="60"/>
      <c r="V290" s="60"/>
      <c r="W290" s="60"/>
      <c r="X290" s="456"/>
      <c r="Y290" s="456"/>
      <c r="Z290" s="60"/>
      <c r="AA290" s="60"/>
      <c r="AB290" s="60"/>
      <c r="AC290" s="60"/>
      <c r="AD290" s="456"/>
      <c r="AE290" s="456"/>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row>
    <row r="291" spans="1:68" s="4" customFormat="1" x14ac:dyDescent="0.25">
      <c r="A291" s="94"/>
    </row>
    <row r="292" spans="1:68" s="14" customFormat="1" x14ac:dyDescent="0.25">
      <c r="A292" s="4"/>
      <c r="C292" s="60"/>
      <c r="D292" s="60"/>
      <c r="E292" s="456"/>
      <c r="F292" s="456"/>
      <c r="G292" s="60"/>
      <c r="H292" s="456"/>
      <c r="I292" s="456"/>
      <c r="J292" s="456"/>
      <c r="K292" s="60"/>
      <c r="L292" s="456"/>
      <c r="M292" s="456"/>
      <c r="N292" s="60"/>
      <c r="O292" s="60"/>
      <c r="P292" s="60"/>
      <c r="Q292" s="60"/>
      <c r="R292" s="456"/>
      <c r="S292" s="456"/>
      <c r="T292" s="60"/>
      <c r="U292" s="60"/>
      <c r="V292" s="60"/>
      <c r="W292" s="60"/>
      <c r="X292" s="456"/>
      <c r="Y292" s="456"/>
      <c r="Z292" s="60"/>
      <c r="AA292" s="60"/>
      <c r="AB292" s="60"/>
      <c r="AC292" s="60"/>
      <c r="AD292" s="456"/>
      <c r="AE292" s="456"/>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row>
    <row r="293" spans="1:68" s="4" customFormat="1" x14ac:dyDescent="0.25">
      <c r="A293" s="94"/>
    </row>
    <row r="294" spans="1:68" s="14" customFormat="1" x14ac:dyDescent="0.25">
      <c r="A294" s="4"/>
      <c r="C294" s="60"/>
      <c r="D294" s="60"/>
      <c r="E294" s="456"/>
      <c r="F294" s="456"/>
      <c r="G294" s="60"/>
      <c r="H294" s="456"/>
      <c r="I294" s="456"/>
      <c r="J294" s="456"/>
      <c r="K294" s="60"/>
      <c r="L294" s="456"/>
      <c r="M294" s="456"/>
      <c r="N294" s="60"/>
      <c r="O294" s="60"/>
      <c r="P294" s="60"/>
      <c r="Q294" s="60"/>
      <c r="R294" s="456"/>
      <c r="S294" s="456"/>
      <c r="T294" s="60"/>
      <c r="U294" s="60"/>
      <c r="V294" s="60"/>
      <c r="W294" s="60"/>
      <c r="X294" s="456"/>
      <c r="Y294" s="456"/>
      <c r="Z294" s="60"/>
      <c r="AA294" s="60"/>
      <c r="AB294" s="60"/>
      <c r="AC294" s="60"/>
      <c r="AD294" s="456"/>
      <c r="AE294" s="456"/>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row>
    <row r="295" spans="1:68" s="4" customFormat="1" x14ac:dyDescent="0.25">
      <c r="A295" s="94"/>
    </row>
    <row r="296" spans="1:68" s="14" customFormat="1" x14ac:dyDescent="0.25">
      <c r="A296" s="4"/>
      <c r="C296" s="60"/>
      <c r="D296" s="60"/>
      <c r="E296" s="456"/>
      <c r="F296" s="456"/>
      <c r="G296" s="60"/>
      <c r="H296" s="456"/>
      <c r="I296" s="456"/>
      <c r="J296" s="456"/>
      <c r="K296" s="60"/>
      <c r="L296" s="456"/>
      <c r="M296" s="456"/>
      <c r="N296" s="60"/>
      <c r="O296" s="60"/>
      <c r="P296" s="60"/>
      <c r="Q296" s="60"/>
      <c r="R296" s="456"/>
      <c r="S296" s="456"/>
      <c r="T296" s="60"/>
      <c r="U296" s="60"/>
      <c r="V296" s="60"/>
      <c r="W296" s="60"/>
      <c r="X296" s="456"/>
      <c r="Y296" s="456"/>
      <c r="Z296" s="60"/>
      <c r="AA296" s="60"/>
      <c r="AB296" s="60"/>
      <c r="AC296" s="60"/>
      <c r="AD296" s="456"/>
      <c r="AE296" s="456"/>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row>
    <row r="297" spans="1:68" s="4" customFormat="1" x14ac:dyDescent="0.25">
      <c r="A297" s="94"/>
    </row>
    <row r="298" spans="1:68" s="14" customFormat="1" x14ac:dyDescent="0.25">
      <c r="A298" s="4"/>
      <c r="C298" s="60"/>
      <c r="D298" s="60"/>
      <c r="E298" s="456"/>
      <c r="F298" s="456"/>
      <c r="G298" s="60"/>
      <c r="H298" s="456"/>
      <c r="I298" s="456"/>
      <c r="J298" s="456"/>
      <c r="K298" s="60"/>
      <c r="L298" s="456"/>
      <c r="M298" s="456"/>
      <c r="N298" s="60"/>
      <c r="O298" s="60"/>
      <c r="P298" s="60"/>
      <c r="Q298" s="60"/>
      <c r="R298" s="456"/>
      <c r="S298" s="456"/>
      <c r="T298" s="60"/>
      <c r="U298" s="60"/>
      <c r="V298" s="60"/>
      <c r="W298" s="60"/>
      <c r="X298" s="456"/>
      <c r="Y298" s="456"/>
      <c r="Z298" s="60"/>
      <c r="AA298" s="60"/>
      <c r="AB298" s="60"/>
      <c r="AC298" s="60"/>
      <c r="AD298" s="456"/>
      <c r="AE298" s="456"/>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row>
    <row r="299" spans="1:68" s="4" customFormat="1" x14ac:dyDescent="0.25">
      <c r="A299" s="94"/>
    </row>
    <row r="300" spans="1:68" s="14" customFormat="1" x14ac:dyDescent="0.25">
      <c r="A300" s="4"/>
      <c r="C300" s="60"/>
      <c r="D300" s="60"/>
      <c r="E300" s="456"/>
      <c r="F300" s="456"/>
      <c r="G300" s="60"/>
      <c r="H300" s="456"/>
      <c r="I300" s="456"/>
      <c r="J300" s="456"/>
      <c r="K300" s="60"/>
      <c r="L300" s="456"/>
      <c r="M300" s="456"/>
      <c r="N300" s="60"/>
      <c r="O300" s="60"/>
      <c r="P300" s="60"/>
      <c r="Q300" s="60"/>
      <c r="R300" s="456"/>
      <c r="S300" s="456"/>
      <c r="T300" s="60"/>
      <c r="U300" s="60"/>
      <c r="V300" s="60"/>
      <c r="W300" s="60"/>
      <c r="X300" s="456"/>
      <c r="Y300" s="456"/>
      <c r="Z300" s="60"/>
      <c r="AA300" s="60"/>
      <c r="AB300" s="60"/>
      <c r="AC300" s="60"/>
      <c r="AD300" s="456"/>
      <c r="AE300" s="456"/>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row>
    <row r="301" spans="1:68" s="4" customFormat="1" x14ac:dyDescent="0.25">
      <c r="A301" s="94"/>
    </row>
    <row r="302" spans="1:68" s="14" customFormat="1" x14ac:dyDescent="0.25">
      <c r="A302" s="4"/>
      <c r="C302" s="60"/>
      <c r="D302" s="60"/>
      <c r="E302" s="456"/>
      <c r="F302" s="456"/>
      <c r="G302" s="60"/>
      <c r="H302" s="456"/>
      <c r="I302" s="456"/>
      <c r="J302" s="456"/>
      <c r="K302" s="60"/>
      <c r="L302" s="456"/>
      <c r="M302" s="456"/>
      <c r="N302" s="60"/>
      <c r="O302" s="60"/>
      <c r="P302" s="60"/>
      <c r="Q302" s="60"/>
      <c r="R302" s="456"/>
      <c r="S302" s="456"/>
      <c r="T302" s="60"/>
      <c r="U302" s="60"/>
      <c r="V302" s="60"/>
      <c r="W302" s="60"/>
      <c r="X302" s="456"/>
      <c r="Y302" s="456"/>
      <c r="Z302" s="60"/>
      <c r="AA302" s="60"/>
      <c r="AB302" s="60"/>
      <c r="AC302" s="60"/>
      <c r="AD302" s="456"/>
      <c r="AE302" s="456"/>
      <c r="AF302" s="60"/>
      <c r="AG302" s="60"/>
      <c r="AH302" s="60"/>
      <c r="AI302" s="60"/>
      <c r="AJ302" s="60"/>
      <c r="AK302" s="60"/>
      <c r="AL302" s="60"/>
      <c r="AM302" s="60"/>
      <c r="AN302" s="60"/>
      <c r="AO302" s="60"/>
      <c r="AP302" s="60"/>
      <c r="AQ302" s="60"/>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row>
    <row r="303" spans="1:68" s="4" customFormat="1" x14ac:dyDescent="0.25">
      <c r="A303" s="94"/>
    </row>
    <row r="304" spans="1:68" s="14" customFormat="1" x14ac:dyDescent="0.25">
      <c r="A304" s="4"/>
      <c r="C304" s="60"/>
      <c r="D304" s="60"/>
      <c r="E304" s="456"/>
      <c r="F304" s="456"/>
      <c r="G304" s="60"/>
      <c r="H304" s="456"/>
      <c r="I304" s="456"/>
      <c r="J304" s="456"/>
      <c r="K304" s="60"/>
      <c r="L304" s="456"/>
      <c r="M304" s="456"/>
      <c r="N304" s="60"/>
      <c r="O304" s="60"/>
      <c r="P304" s="60"/>
      <c r="Q304" s="60"/>
      <c r="R304" s="456"/>
      <c r="S304" s="456"/>
      <c r="T304" s="60"/>
      <c r="U304" s="60"/>
      <c r="V304" s="60"/>
      <c r="W304" s="60"/>
      <c r="X304" s="456"/>
      <c r="Y304" s="456"/>
      <c r="Z304" s="60"/>
      <c r="AA304" s="60"/>
      <c r="AB304" s="60"/>
      <c r="AC304" s="60"/>
      <c r="AD304" s="456"/>
      <c r="AE304" s="456"/>
      <c r="AF304" s="60"/>
      <c r="AG304" s="60"/>
      <c r="AH304" s="60"/>
      <c r="AI304" s="60"/>
      <c r="AJ304" s="60"/>
      <c r="AK304" s="60"/>
      <c r="AL304" s="60"/>
      <c r="AM304" s="60"/>
      <c r="AN304" s="60"/>
      <c r="AO304" s="60"/>
      <c r="AP304" s="60"/>
      <c r="AQ304" s="60"/>
      <c r="AR304" s="60"/>
      <c r="AS304" s="60"/>
      <c r="AT304" s="60"/>
      <c r="AU304" s="60"/>
      <c r="AV304" s="60"/>
      <c r="AW304" s="60"/>
      <c r="AX304" s="60"/>
      <c r="AY304" s="60"/>
      <c r="AZ304" s="60"/>
      <c r="BA304" s="60"/>
      <c r="BB304" s="60"/>
      <c r="BC304" s="60"/>
      <c r="BD304" s="60"/>
      <c r="BE304" s="60"/>
      <c r="BF304" s="60"/>
      <c r="BG304" s="60"/>
      <c r="BH304" s="60"/>
      <c r="BI304" s="60"/>
      <c r="BJ304" s="60"/>
      <c r="BK304" s="60"/>
      <c r="BL304" s="60"/>
      <c r="BM304" s="60"/>
      <c r="BN304" s="60"/>
      <c r="BO304" s="60"/>
      <c r="BP304" s="60"/>
    </row>
    <row r="305" spans="1:68" s="4" customFormat="1" x14ac:dyDescent="0.25">
      <c r="A305" s="94"/>
    </row>
    <row r="306" spans="1:68" s="14" customFormat="1" x14ac:dyDescent="0.25">
      <c r="A306" s="4"/>
      <c r="C306" s="60"/>
      <c r="D306" s="60"/>
      <c r="E306" s="456"/>
      <c r="F306" s="456"/>
      <c r="G306" s="60"/>
      <c r="H306" s="456"/>
      <c r="I306" s="456"/>
      <c r="J306" s="456"/>
      <c r="K306" s="60"/>
      <c r="L306" s="456"/>
      <c r="M306" s="456"/>
      <c r="N306" s="60"/>
      <c r="O306" s="60"/>
      <c r="P306" s="60"/>
      <c r="Q306" s="60"/>
      <c r="R306" s="456"/>
      <c r="S306" s="456"/>
      <c r="T306" s="60"/>
      <c r="U306" s="60"/>
      <c r="V306" s="60"/>
      <c r="W306" s="60"/>
      <c r="X306" s="456"/>
      <c r="Y306" s="456"/>
      <c r="Z306" s="60"/>
      <c r="AA306" s="60"/>
      <c r="AB306" s="60"/>
      <c r="AC306" s="60"/>
      <c r="AD306" s="456"/>
      <c r="AE306" s="456"/>
      <c r="AF306" s="60"/>
      <c r="AG306" s="60"/>
      <c r="AH306" s="60"/>
      <c r="AI306" s="60"/>
      <c r="AJ306" s="60"/>
      <c r="AK306" s="60"/>
      <c r="AL306" s="60"/>
      <c r="AM306" s="60"/>
      <c r="AN306" s="60"/>
      <c r="AO306" s="60"/>
      <c r="AP306" s="60"/>
      <c r="AQ306" s="60"/>
      <c r="AR306" s="60"/>
      <c r="AS306" s="60"/>
      <c r="AT306" s="60"/>
      <c r="AU306" s="60"/>
      <c r="AV306" s="60"/>
      <c r="AW306" s="60"/>
      <c r="AX306" s="60"/>
      <c r="AY306" s="60"/>
      <c r="AZ306" s="60"/>
      <c r="BA306" s="60"/>
      <c r="BB306" s="60"/>
      <c r="BC306" s="60"/>
      <c r="BD306" s="60"/>
      <c r="BE306" s="60"/>
      <c r="BF306" s="60"/>
      <c r="BG306" s="60"/>
      <c r="BH306" s="60"/>
      <c r="BI306" s="60"/>
      <c r="BJ306" s="60"/>
      <c r="BK306" s="60"/>
      <c r="BL306" s="60"/>
      <c r="BM306" s="60"/>
      <c r="BN306" s="60"/>
      <c r="BO306" s="60"/>
      <c r="BP306" s="60"/>
    </row>
    <row r="307" spans="1:68" s="4" customFormat="1" x14ac:dyDescent="0.25">
      <c r="A307" s="94"/>
    </row>
    <row r="308" spans="1:68" s="14" customFormat="1" x14ac:dyDescent="0.25">
      <c r="A308" s="4"/>
      <c r="C308" s="60"/>
      <c r="D308" s="60"/>
      <c r="E308" s="456"/>
      <c r="F308" s="456"/>
      <c r="G308" s="60"/>
      <c r="H308" s="456"/>
      <c r="I308" s="456"/>
      <c r="J308" s="456"/>
      <c r="K308" s="60"/>
      <c r="L308" s="456"/>
      <c r="M308" s="456"/>
      <c r="N308" s="60"/>
      <c r="O308" s="60"/>
      <c r="P308" s="60"/>
      <c r="Q308" s="60"/>
      <c r="R308" s="456"/>
      <c r="S308" s="456"/>
      <c r="T308" s="60"/>
      <c r="U308" s="60"/>
      <c r="V308" s="60"/>
      <c r="W308" s="60"/>
      <c r="X308" s="456"/>
      <c r="Y308" s="456"/>
      <c r="Z308" s="60"/>
      <c r="AA308" s="60"/>
      <c r="AB308" s="60"/>
      <c r="AC308" s="60"/>
      <c r="AD308" s="456"/>
      <c r="AE308" s="456"/>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row>
    <row r="309" spans="1:68" s="4" customFormat="1" x14ac:dyDescent="0.25">
      <c r="A309" s="94"/>
    </row>
    <row r="310" spans="1:68" s="14" customFormat="1" x14ac:dyDescent="0.25">
      <c r="A310" s="4"/>
      <c r="C310" s="60"/>
      <c r="D310" s="60"/>
      <c r="E310" s="456"/>
      <c r="F310" s="456"/>
      <c r="G310" s="60"/>
      <c r="H310" s="456"/>
      <c r="I310" s="456"/>
      <c r="J310" s="456"/>
      <c r="K310" s="60"/>
      <c r="L310" s="456"/>
      <c r="M310" s="456"/>
      <c r="N310" s="60"/>
      <c r="O310" s="60"/>
      <c r="P310" s="60"/>
      <c r="Q310" s="60"/>
      <c r="R310" s="456"/>
      <c r="S310" s="456"/>
      <c r="T310" s="60"/>
      <c r="U310" s="60"/>
      <c r="V310" s="60"/>
      <c r="W310" s="60"/>
      <c r="X310" s="456"/>
      <c r="Y310" s="456"/>
      <c r="Z310" s="60"/>
      <c r="AA310" s="60"/>
      <c r="AB310" s="60"/>
      <c r="AC310" s="60"/>
      <c r="AD310" s="456"/>
      <c r="AE310" s="456"/>
      <c r="AF310" s="60"/>
      <c r="AG310" s="60"/>
      <c r="AH310" s="60"/>
      <c r="AI310" s="60"/>
      <c r="AJ310" s="60"/>
      <c r="AK310" s="60"/>
      <c r="AL310" s="60"/>
      <c r="AM310" s="60"/>
      <c r="AN310" s="60"/>
      <c r="AO310" s="60"/>
      <c r="AP310" s="60"/>
      <c r="AQ310" s="60"/>
      <c r="AR310" s="60"/>
      <c r="AS310" s="60"/>
      <c r="AT310" s="60"/>
      <c r="AU310" s="60"/>
      <c r="AV310" s="60"/>
      <c r="AW310" s="60"/>
      <c r="AX310" s="60"/>
      <c r="AY310" s="60"/>
      <c r="AZ310" s="60"/>
      <c r="BA310" s="60"/>
      <c r="BB310" s="60"/>
      <c r="BC310" s="60"/>
      <c r="BD310" s="60"/>
      <c r="BE310" s="60"/>
      <c r="BF310" s="60"/>
      <c r="BG310" s="60"/>
      <c r="BH310" s="60"/>
      <c r="BI310" s="60"/>
      <c r="BJ310" s="60"/>
      <c r="BK310" s="60"/>
      <c r="BL310" s="60"/>
      <c r="BM310" s="60"/>
      <c r="BN310" s="60"/>
      <c r="BO310" s="60"/>
      <c r="BP310" s="60"/>
    </row>
    <row r="311" spans="1:68" s="4" customFormat="1" x14ac:dyDescent="0.25">
      <c r="A311" s="94"/>
    </row>
    <row r="312" spans="1:68" s="14" customFormat="1" x14ac:dyDescent="0.25">
      <c r="A312" s="4"/>
      <c r="C312" s="60"/>
      <c r="D312" s="60"/>
      <c r="E312" s="456"/>
      <c r="F312" s="456"/>
      <c r="G312" s="60"/>
      <c r="H312" s="456"/>
      <c r="I312" s="456"/>
      <c r="J312" s="456"/>
      <c r="K312" s="60"/>
      <c r="L312" s="456"/>
      <c r="M312" s="456"/>
      <c r="N312" s="60"/>
      <c r="O312" s="60"/>
      <c r="P312" s="60"/>
      <c r="Q312" s="60"/>
      <c r="R312" s="456"/>
      <c r="S312" s="456"/>
      <c r="T312" s="60"/>
      <c r="U312" s="60"/>
      <c r="V312" s="60"/>
      <c r="W312" s="60"/>
      <c r="X312" s="456"/>
      <c r="Y312" s="456"/>
      <c r="Z312" s="60"/>
      <c r="AA312" s="60"/>
      <c r="AB312" s="60"/>
      <c r="AC312" s="60"/>
      <c r="AD312" s="456"/>
      <c r="AE312" s="456"/>
      <c r="AF312" s="60"/>
      <c r="AG312" s="60"/>
      <c r="AH312" s="60"/>
      <c r="AI312" s="60"/>
      <c r="AJ312" s="60"/>
      <c r="AK312" s="60"/>
      <c r="AL312" s="60"/>
      <c r="AM312" s="60"/>
      <c r="AN312" s="60"/>
      <c r="AO312" s="60"/>
      <c r="AP312" s="60"/>
      <c r="AQ312" s="60"/>
      <c r="AR312" s="60"/>
      <c r="AS312" s="60"/>
      <c r="AT312" s="60"/>
      <c r="AU312" s="60"/>
      <c r="AV312" s="60"/>
      <c r="AW312" s="60"/>
      <c r="AX312" s="60"/>
      <c r="AY312" s="60"/>
      <c r="AZ312" s="60"/>
      <c r="BA312" s="60"/>
      <c r="BB312" s="60"/>
      <c r="BC312" s="60"/>
      <c r="BD312" s="60"/>
      <c r="BE312" s="60"/>
      <c r="BF312" s="60"/>
      <c r="BG312" s="60"/>
      <c r="BH312" s="60"/>
      <c r="BI312" s="60"/>
      <c r="BJ312" s="60"/>
      <c r="BK312" s="60"/>
      <c r="BL312" s="60"/>
      <c r="BM312" s="60"/>
      <c r="BN312" s="60"/>
      <c r="BO312" s="60"/>
      <c r="BP312" s="60"/>
    </row>
    <row r="313" spans="1:68" s="4" customFormat="1" x14ac:dyDescent="0.25">
      <c r="A313" s="94"/>
    </row>
    <row r="314" spans="1:68" s="14" customFormat="1" x14ac:dyDescent="0.25">
      <c r="A314" s="4"/>
      <c r="C314" s="60"/>
      <c r="D314" s="60"/>
      <c r="E314" s="456"/>
      <c r="F314" s="456"/>
      <c r="G314" s="60"/>
      <c r="H314" s="456"/>
      <c r="I314" s="456"/>
      <c r="J314" s="456"/>
      <c r="K314" s="60"/>
      <c r="L314" s="456"/>
      <c r="M314" s="456"/>
      <c r="N314" s="60"/>
      <c r="O314" s="60"/>
      <c r="P314" s="60"/>
      <c r="Q314" s="60"/>
      <c r="R314" s="456"/>
      <c r="S314" s="456"/>
      <c r="T314" s="60"/>
      <c r="U314" s="60"/>
      <c r="V314" s="60"/>
      <c r="W314" s="60"/>
      <c r="X314" s="456"/>
      <c r="Y314" s="456"/>
      <c r="Z314" s="60"/>
      <c r="AA314" s="60"/>
      <c r="AB314" s="60"/>
      <c r="AC314" s="60"/>
      <c r="AD314" s="456"/>
      <c r="AE314" s="456"/>
      <c r="AF314" s="60"/>
      <c r="AG314" s="60"/>
      <c r="AH314" s="60"/>
      <c r="AI314" s="60"/>
      <c r="AJ314" s="60"/>
      <c r="AK314" s="60"/>
      <c r="AL314" s="60"/>
      <c r="AM314" s="60"/>
      <c r="AN314" s="60"/>
      <c r="AO314" s="60"/>
      <c r="AP314" s="60"/>
      <c r="AQ314" s="60"/>
      <c r="AR314" s="60"/>
      <c r="AS314" s="60"/>
      <c r="AT314" s="60"/>
      <c r="AU314" s="60"/>
      <c r="AV314" s="60"/>
      <c r="AW314" s="60"/>
      <c r="AX314" s="60"/>
      <c r="AY314" s="60"/>
      <c r="AZ314" s="60"/>
      <c r="BA314" s="60"/>
      <c r="BB314" s="60"/>
      <c r="BC314" s="60"/>
      <c r="BD314" s="60"/>
      <c r="BE314" s="60"/>
      <c r="BF314" s="60"/>
      <c r="BG314" s="60"/>
      <c r="BH314" s="60"/>
      <c r="BI314" s="60"/>
      <c r="BJ314" s="60"/>
      <c r="BK314" s="60"/>
      <c r="BL314" s="60"/>
      <c r="BM314" s="60"/>
      <c r="BN314" s="60"/>
      <c r="BO314" s="60"/>
      <c r="BP314" s="60"/>
    </row>
    <row r="315" spans="1:68" s="4" customFormat="1" x14ac:dyDescent="0.25">
      <c r="A315" s="94"/>
    </row>
    <row r="316" spans="1:68" s="14" customFormat="1" x14ac:dyDescent="0.25">
      <c r="A316" s="4"/>
      <c r="C316" s="60"/>
      <c r="D316" s="60"/>
      <c r="E316" s="456"/>
      <c r="F316" s="456"/>
      <c r="G316" s="60"/>
      <c r="H316" s="456"/>
      <c r="I316" s="456"/>
      <c r="J316" s="456"/>
      <c r="K316" s="60"/>
      <c r="L316" s="456"/>
      <c r="M316" s="456"/>
      <c r="N316" s="60"/>
      <c r="O316" s="60"/>
      <c r="P316" s="60"/>
      <c r="Q316" s="60"/>
      <c r="R316" s="456"/>
      <c r="S316" s="456"/>
      <c r="T316" s="60"/>
      <c r="U316" s="60"/>
      <c r="V316" s="60"/>
      <c r="W316" s="60"/>
      <c r="X316" s="456"/>
      <c r="Y316" s="456"/>
      <c r="Z316" s="60"/>
      <c r="AA316" s="60"/>
      <c r="AB316" s="60"/>
      <c r="AC316" s="60"/>
      <c r="AD316" s="456"/>
      <c r="AE316" s="456"/>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row>
    <row r="317" spans="1:68" s="4" customFormat="1" x14ac:dyDescent="0.25">
      <c r="A317" s="94"/>
    </row>
    <row r="318" spans="1:68" s="14" customFormat="1" x14ac:dyDescent="0.25">
      <c r="A318" s="4"/>
      <c r="C318" s="60"/>
      <c r="D318" s="60"/>
      <c r="E318" s="456"/>
      <c r="F318" s="456"/>
      <c r="G318" s="60"/>
      <c r="H318" s="456"/>
      <c r="I318" s="456"/>
      <c r="J318" s="456"/>
      <c r="K318" s="60"/>
      <c r="L318" s="456"/>
      <c r="M318" s="456"/>
      <c r="N318" s="60"/>
      <c r="O318" s="60"/>
      <c r="P318" s="60"/>
      <c r="Q318" s="60"/>
      <c r="R318" s="456"/>
      <c r="S318" s="456"/>
      <c r="T318" s="60"/>
      <c r="U318" s="60"/>
      <c r="V318" s="60"/>
      <c r="W318" s="60"/>
      <c r="X318" s="456"/>
      <c r="Y318" s="456"/>
      <c r="Z318" s="60"/>
      <c r="AA318" s="60"/>
      <c r="AB318" s="60"/>
      <c r="AC318" s="60"/>
      <c r="AD318" s="456"/>
      <c r="AE318" s="456"/>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row>
    <row r="319" spans="1:68" s="4" customFormat="1" x14ac:dyDescent="0.25">
      <c r="A319" s="94"/>
    </row>
    <row r="320" spans="1:68" s="14" customFormat="1" x14ac:dyDescent="0.25">
      <c r="A320" s="4"/>
      <c r="C320" s="60"/>
      <c r="D320" s="60"/>
      <c r="E320" s="456"/>
      <c r="F320" s="456"/>
      <c r="G320" s="60"/>
      <c r="H320" s="456"/>
      <c r="I320" s="456"/>
      <c r="J320" s="456"/>
      <c r="K320" s="60"/>
      <c r="L320" s="456"/>
      <c r="M320" s="456"/>
      <c r="N320" s="60"/>
      <c r="O320" s="60"/>
      <c r="P320" s="60"/>
      <c r="Q320" s="60"/>
      <c r="R320" s="456"/>
      <c r="S320" s="456"/>
      <c r="T320" s="60"/>
      <c r="U320" s="60"/>
      <c r="V320" s="60"/>
      <c r="W320" s="60"/>
      <c r="X320" s="456"/>
      <c r="Y320" s="456"/>
      <c r="Z320" s="60"/>
      <c r="AA320" s="60"/>
      <c r="AB320" s="60"/>
      <c r="AC320" s="60"/>
      <c r="AD320" s="456"/>
      <c r="AE320" s="456"/>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row>
    <row r="321" spans="1:68" s="4" customFormat="1" x14ac:dyDescent="0.25">
      <c r="A321" s="94"/>
    </row>
    <row r="322" spans="1:68" s="14" customFormat="1" x14ac:dyDescent="0.25">
      <c r="A322" s="4"/>
      <c r="C322" s="60"/>
      <c r="D322" s="60"/>
      <c r="E322" s="456"/>
      <c r="F322" s="456"/>
      <c r="G322" s="60"/>
      <c r="H322" s="456"/>
      <c r="I322" s="456"/>
      <c r="J322" s="456"/>
      <c r="K322" s="60"/>
      <c r="L322" s="456"/>
      <c r="M322" s="456"/>
      <c r="N322" s="60"/>
      <c r="O322" s="60"/>
      <c r="P322" s="60"/>
      <c r="Q322" s="60"/>
      <c r="R322" s="456"/>
      <c r="S322" s="456"/>
      <c r="T322" s="60"/>
      <c r="U322" s="60"/>
      <c r="V322" s="60"/>
      <c r="W322" s="60"/>
      <c r="X322" s="456"/>
      <c r="Y322" s="456"/>
      <c r="Z322" s="60"/>
      <c r="AA322" s="60"/>
      <c r="AB322" s="60"/>
      <c r="AC322" s="60"/>
      <c r="AD322" s="456"/>
      <c r="AE322" s="456"/>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row>
    <row r="323" spans="1:68" s="4" customFormat="1" x14ac:dyDescent="0.25">
      <c r="A323" s="94"/>
    </row>
    <row r="324" spans="1:68" s="14" customFormat="1" x14ac:dyDescent="0.25">
      <c r="A324" s="4"/>
      <c r="C324" s="60"/>
      <c r="D324" s="60"/>
      <c r="E324" s="456"/>
      <c r="F324" s="456"/>
      <c r="G324" s="60"/>
      <c r="H324" s="456"/>
      <c r="I324" s="456"/>
      <c r="J324" s="456"/>
      <c r="K324" s="60"/>
      <c r="L324" s="456"/>
      <c r="M324" s="456"/>
      <c r="N324" s="60"/>
      <c r="O324" s="60"/>
      <c r="P324" s="60"/>
      <c r="Q324" s="60"/>
      <c r="R324" s="456"/>
      <c r="S324" s="456"/>
      <c r="T324" s="60"/>
      <c r="U324" s="60"/>
      <c r="V324" s="60"/>
      <c r="W324" s="60"/>
      <c r="X324" s="456"/>
      <c r="Y324" s="456"/>
      <c r="Z324" s="60"/>
      <c r="AA324" s="60"/>
      <c r="AB324" s="60"/>
      <c r="AC324" s="60"/>
      <c r="AD324" s="456"/>
      <c r="AE324" s="456"/>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row>
    <row r="325" spans="1:68" s="4" customFormat="1" x14ac:dyDescent="0.25">
      <c r="A325" s="94"/>
    </row>
    <row r="326" spans="1:68" s="14" customFormat="1" x14ac:dyDescent="0.25">
      <c r="A326" s="4"/>
      <c r="C326" s="60"/>
      <c r="D326" s="60"/>
      <c r="E326" s="456"/>
      <c r="F326" s="456"/>
      <c r="G326" s="60"/>
      <c r="H326" s="456"/>
      <c r="I326" s="456"/>
      <c r="J326" s="456"/>
      <c r="K326" s="60"/>
      <c r="L326" s="456"/>
      <c r="M326" s="456"/>
      <c r="N326" s="60"/>
      <c r="O326" s="60"/>
      <c r="P326" s="60"/>
      <c r="Q326" s="60"/>
      <c r="R326" s="456"/>
      <c r="S326" s="456"/>
      <c r="T326" s="60"/>
      <c r="U326" s="60"/>
      <c r="V326" s="60"/>
      <c r="W326" s="60"/>
      <c r="X326" s="456"/>
      <c r="Y326" s="456"/>
      <c r="Z326" s="60"/>
      <c r="AA326" s="60"/>
      <c r="AB326" s="60"/>
      <c r="AC326" s="60"/>
      <c r="AD326" s="456"/>
      <c r="AE326" s="456"/>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row>
    <row r="327" spans="1:68" s="4" customFormat="1" x14ac:dyDescent="0.25">
      <c r="A327" s="94"/>
    </row>
    <row r="328" spans="1:68" s="14" customFormat="1" x14ac:dyDescent="0.25">
      <c r="A328" s="4"/>
      <c r="C328" s="60"/>
      <c r="D328" s="60"/>
      <c r="E328" s="456"/>
      <c r="F328" s="456"/>
      <c r="G328" s="60"/>
      <c r="H328" s="456"/>
      <c r="I328" s="456"/>
      <c r="J328" s="456"/>
      <c r="K328" s="60"/>
      <c r="L328" s="456"/>
      <c r="M328" s="456"/>
      <c r="N328" s="60"/>
      <c r="O328" s="60"/>
      <c r="P328" s="60"/>
      <c r="Q328" s="60"/>
      <c r="R328" s="456"/>
      <c r="S328" s="456"/>
      <c r="T328" s="60"/>
      <c r="U328" s="60"/>
      <c r="V328" s="60"/>
      <c r="W328" s="60"/>
      <c r="X328" s="456"/>
      <c r="Y328" s="456"/>
      <c r="Z328" s="60"/>
      <c r="AA328" s="60"/>
      <c r="AB328" s="60"/>
      <c r="AC328" s="60"/>
      <c r="AD328" s="456"/>
      <c r="AE328" s="456"/>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row>
    <row r="329" spans="1:68" s="4" customFormat="1" x14ac:dyDescent="0.25">
      <c r="A329" s="94"/>
    </row>
  </sheetData>
  <mergeCells count="5">
    <mergeCell ref="AD14:AF14"/>
    <mergeCell ref="X14:AB14"/>
    <mergeCell ref="R14:V14"/>
    <mergeCell ref="L14:P14"/>
    <mergeCell ref="H14:J14"/>
  </mergeCells>
  <pageMargins left="0.7" right="0.7" top="0.75" bottom="0.75" header="0.3" footer="0.3"/>
  <pageSetup orientation="portrait"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F548-FD37-40EA-931A-3451A616E91E}">
  <dimension ref="A1:BP260"/>
  <sheetViews>
    <sheetView showGridLines="0" topLeftCell="B1" workbookViewId="0">
      <selection activeCell="O79" sqref="O79"/>
    </sheetView>
  </sheetViews>
  <sheetFormatPr defaultColWidth="9.140625" defaultRowHeight="15" outlineLevelRow="1" outlineLevelCol="1" x14ac:dyDescent="0.25"/>
  <cols>
    <col min="1" max="1" width="9.140625" hidden="1" customWidth="1" outlineLevel="1"/>
    <col min="2" max="2" width="30.5703125" customWidth="1" collapsed="1"/>
    <col min="3" max="3" width="12.5703125" customWidth="1"/>
    <col min="4" max="4" width="4.28515625" customWidth="1"/>
    <col min="5" max="6" width="9" bestFit="1" customWidth="1"/>
    <col min="7" max="7" width="4.28515625" customWidth="1"/>
    <col min="8" max="8" width="9" bestFit="1" customWidth="1"/>
    <col min="9" max="10" width="9" customWidth="1"/>
    <col min="11" max="11" width="4.28515625" customWidth="1"/>
    <col min="12" max="12" width="9" bestFit="1" customWidth="1"/>
    <col min="13" max="15" width="9.85546875" customWidth="1"/>
    <col min="16" max="16" width="9" bestFit="1" customWidth="1"/>
    <col min="17" max="17" width="6" customWidth="1"/>
    <col min="18" max="18" width="9" bestFit="1" customWidth="1"/>
    <col min="19" max="21" width="13.42578125" customWidth="1"/>
    <col min="22" max="22" width="9" bestFit="1" customWidth="1"/>
    <col min="23" max="23" width="12.28515625" customWidth="1"/>
  </cols>
  <sheetData>
    <row r="1" spans="1:22" x14ac:dyDescent="0.25">
      <c r="C1" s="771">
        <v>377.3</v>
      </c>
      <c r="G1" s="856"/>
      <c r="H1" s="856"/>
      <c r="I1" s="856"/>
      <c r="J1" s="856"/>
      <c r="K1" s="856"/>
      <c r="L1" s="856"/>
      <c r="M1" s="856"/>
      <c r="N1" s="856"/>
      <c r="O1" s="856"/>
      <c r="P1" s="856"/>
      <c r="Q1" s="856"/>
      <c r="R1" s="772"/>
      <c r="S1" s="772"/>
      <c r="T1" s="772"/>
      <c r="U1" s="879"/>
      <c r="V1" s="879"/>
    </row>
    <row r="2" spans="1:22" x14ac:dyDescent="0.25">
      <c r="B2" s="502" t="s">
        <v>35</v>
      </c>
      <c r="C2" s="482">
        <v>233.3</v>
      </c>
      <c r="G2" s="856"/>
      <c r="H2" s="856"/>
      <c r="I2" s="856"/>
      <c r="J2" s="856"/>
      <c r="K2" s="856"/>
      <c r="L2" s="856"/>
      <c r="M2" s="856"/>
      <c r="N2" s="856"/>
      <c r="O2" s="856"/>
      <c r="P2" s="856"/>
      <c r="Q2" s="856"/>
      <c r="R2" s="483"/>
      <c r="S2" s="483"/>
      <c r="T2" s="483"/>
      <c r="U2" s="856"/>
      <c r="V2" s="856"/>
    </row>
    <row r="3" spans="1:22" x14ac:dyDescent="0.25">
      <c r="B3" s="502" t="s">
        <v>36</v>
      </c>
      <c r="C3" s="482">
        <v>41.7</v>
      </c>
      <c r="G3" s="856"/>
      <c r="H3" s="856"/>
      <c r="I3" s="856"/>
      <c r="J3" s="856"/>
      <c r="K3" s="856"/>
      <c r="L3" s="856"/>
      <c r="M3" s="856"/>
      <c r="N3" s="856"/>
      <c r="O3" s="856"/>
      <c r="P3" s="856"/>
      <c r="Q3" s="856"/>
      <c r="R3" s="483"/>
      <c r="S3" s="483"/>
      <c r="T3" s="483"/>
      <c r="U3" s="856"/>
      <c r="V3" s="856"/>
    </row>
    <row r="4" spans="1:22" ht="15.75" thickBot="1" x14ac:dyDescent="0.3">
      <c r="B4" s="880" t="s">
        <v>37</v>
      </c>
      <c r="C4" s="503">
        <v>102.3</v>
      </c>
      <c r="G4" s="856"/>
      <c r="H4" s="856"/>
      <c r="I4" s="856"/>
      <c r="J4" s="856"/>
      <c r="K4" s="856"/>
      <c r="L4" s="856"/>
      <c r="M4" s="856"/>
      <c r="N4" s="856"/>
      <c r="O4" s="856"/>
      <c r="P4" s="856"/>
      <c r="Q4" s="856"/>
      <c r="R4" s="483"/>
      <c r="S4" s="483"/>
      <c r="T4" s="483"/>
      <c r="U4" s="856"/>
      <c r="V4" s="856"/>
    </row>
    <row r="5" spans="1:22" x14ac:dyDescent="0.25">
      <c r="B5" s="640"/>
      <c r="C5" s="856"/>
      <c r="G5" s="856"/>
      <c r="H5" s="856"/>
      <c r="I5" s="856"/>
      <c r="J5" s="856"/>
      <c r="K5" s="856"/>
      <c r="L5" s="856"/>
      <c r="M5" s="856"/>
      <c r="N5" s="856"/>
      <c r="O5" s="856"/>
      <c r="P5" s="856"/>
      <c r="Q5" s="856"/>
      <c r="R5" s="856"/>
      <c r="S5" s="856"/>
      <c r="T5" s="856"/>
      <c r="U5" s="856"/>
      <c r="V5" s="856"/>
    </row>
    <row r="6" spans="1:22" x14ac:dyDescent="0.25">
      <c r="B6" s="640"/>
      <c r="C6" s="856"/>
      <c r="D6" s="853"/>
      <c r="E6" s="779"/>
      <c r="F6" s="779"/>
      <c r="G6" s="856"/>
      <c r="H6" s="856"/>
      <c r="I6" s="856"/>
      <c r="J6" s="856"/>
      <c r="K6" s="856"/>
      <c r="L6" s="856"/>
      <c r="M6" s="856"/>
      <c r="N6" s="856"/>
      <c r="O6" s="856"/>
      <c r="P6" s="856"/>
      <c r="Q6" s="856"/>
      <c r="R6" s="856"/>
      <c r="S6" s="856"/>
      <c r="T6" s="856"/>
      <c r="U6" s="856"/>
      <c r="V6" s="856"/>
    </row>
    <row r="7" spans="1:22" x14ac:dyDescent="0.25">
      <c r="B7" s="640"/>
      <c r="C7" s="856"/>
      <c r="G7" s="856"/>
      <c r="H7" s="856"/>
      <c r="I7" s="856"/>
      <c r="J7" s="856"/>
      <c r="K7" s="856"/>
      <c r="L7" s="856"/>
      <c r="M7" s="856"/>
      <c r="N7" s="856"/>
      <c r="O7" s="856"/>
      <c r="P7" s="856"/>
      <c r="Q7" s="856"/>
      <c r="R7" s="856"/>
      <c r="S7" s="856"/>
      <c r="T7" s="856"/>
      <c r="U7" s="856"/>
      <c r="V7" s="856"/>
    </row>
    <row r="8" spans="1:22" x14ac:dyDescent="0.25">
      <c r="B8" s="640"/>
      <c r="C8" s="856"/>
      <c r="G8" s="856"/>
      <c r="H8" s="856"/>
      <c r="I8" s="856"/>
      <c r="J8" s="856"/>
      <c r="K8" s="856"/>
      <c r="L8" s="856"/>
      <c r="M8" s="856"/>
      <c r="N8" s="856"/>
      <c r="O8" s="856"/>
      <c r="P8" s="856"/>
      <c r="Q8" s="856"/>
      <c r="R8" s="856"/>
      <c r="S8" s="856"/>
      <c r="T8" s="856"/>
      <c r="U8" s="856"/>
      <c r="V8" s="856"/>
    </row>
    <row r="9" spans="1:22" x14ac:dyDescent="0.25">
      <c r="B9" s="640"/>
      <c r="C9" s="856"/>
      <c r="G9" s="856"/>
      <c r="H9" s="856"/>
      <c r="I9" s="856"/>
      <c r="J9" s="856"/>
      <c r="K9" s="856"/>
      <c r="L9" s="856"/>
      <c r="M9" s="856"/>
      <c r="N9" s="856"/>
      <c r="O9" s="856"/>
      <c r="P9" s="856"/>
      <c r="Q9" s="856"/>
      <c r="R9" s="856"/>
      <c r="S9" s="856"/>
      <c r="T9" s="856"/>
      <c r="U9" s="856"/>
      <c r="V9" s="856"/>
    </row>
    <row r="10" spans="1:22" x14ac:dyDescent="0.25">
      <c r="B10" s="640"/>
      <c r="C10" s="856"/>
      <c r="D10" s="781"/>
      <c r="E10" s="781"/>
      <c r="F10" s="781"/>
      <c r="G10" s="856"/>
      <c r="H10" s="856"/>
      <c r="I10" s="856"/>
      <c r="J10" s="856"/>
      <c r="K10" s="856"/>
      <c r="L10" s="856"/>
      <c r="M10" s="856"/>
      <c r="N10" s="856"/>
      <c r="O10" s="856"/>
      <c r="P10" s="856"/>
      <c r="Q10" s="856"/>
      <c r="R10" s="856"/>
      <c r="S10" s="856"/>
      <c r="T10" s="856"/>
      <c r="U10" s="856"/>
      <c r="V10" s="856"/>
    </row>
    <row r="11" spans="1:22" x14ac:dyDescent="0.25">
      <c r="B11" s="640"/>
      <c r="C11" s="856"/>
      <c r="G11" s="856"/>
      <c r="H11" s="856"/>
      <c r="I11" s="856"/>
      <c r="J11" s="856"/>
      <c r="K11" s="856"/>
      <c r="L11" s="856"/>
      <c r="M11" s="856"/>
      <c r="N11" s="856"/>
      <c r="O11" s="856"/>
      <c r="P11" s="856"/>
      <c r="Q11" s="856"/>
      <c r="R11" s="856"/>
      <c r="S11" s="856"/>
      <c r="T11" s="856"/>
      <c r="U11" s="856"/>
      <c r="V11" s="856"/>
    </row>
    <row r="12" spans="1:22" x14ac:dyDescent="0.25">
      <c r="B12" s="640"/>
      <c r="C12" s="856"/>
      <c r="D12" s="783"/>
      <c r="E12" s="783"/>
      <c r="F12" s="783"/>
      <c r="G12" s="856"/>
      <c r="H12" s="856"/>
      <c r="I12" s="856"/>
      <c r="J12" s="856"/>
      <c r="K12" s="856"/>
      <c r="L12" s="856"/>
      <c r="M12" s="856"/>
      <c r="N12" s="856"/>
      <c r="O12" s="856"/>
      <c r="P12" s="856"/>
      <c r="Q12" s="856"/>
      <c r="R12" s="856"/>
      <c r="S12" s="856"/>
      <c r="T12" s="856"/>
      <c r="U12" s="856"/>
      <c r="V12" s="856"/>
    </row>
    <row r="13" spans="1:22" ht="15.75" thickBot="1" x14ac:dyDescent="0.3">
      <c r="B13" s="640" t="s">
        <v>219</v>
      </c>
      <c r="C13" s="782"/>
      <c r="D13" s="784"/>
      <c r="E13" s="784"/>
      <c r="F13" s="784"/>
      <c r="G13" s="782"/>
      <c r="H13" s="782"/>
      <c r="I13" s="782"/>
      <c r="J13" s="782"/>
      <c r="K13" s="782"/>
      <c r="L13" s="782"/>
      <c r="M13" s="782"/>
      <c r="N13" s="782"/>
      <c r="O13" s="782"/>
      <c r="P13" s="782"/>
      <c r="Q13" s="782"/>
      <c r="R13" s="782"/>
      <c r="S13" s="782"/>
      <c r="T13" s="782"/>
      <c r="U13" s="782"/>
      <c r="V13" s="782"/>
    </row>
    <row r="14" spans="1:22" ht="15.75" thickBot="1" x14ac:dyDescent="0.3">
      <c r="B14" s="502"/>
      <c r="D14" s="783"/>
      <c r="E14" s="704" t="s">
        <v>274</v>
      </c>
      <c r="F14" s="737" t="s">
        <v>275</v>
      </c>
      <c r="H14" s="925">
        <v>2026</v>
      </c>
      <c r="I14" s="926"/>
      <c r="J14" s="927"/>
      <c r="L14" s="946">
        <v>2025</v>
      </c>
      <c r="M14" s="947"/>
      <c r="N14" s="947"/>
      <c r="O14" s="947"/>
      <c r="P14" s="948"/>
      <c r="R14" s="946">
        <v>2024</v>
      </c>
      <c r="S14" s="947"/>
      <c r="T14" s="947"/>
      <c r="U14" s="947"/>
      <c r="V14" s="948"/>
    </row>
    <row r="15" spans="1:22" x14ac:dyDescent="0.25">
      <c r="B15" s="789"/>
      <c r="E15" s="747" t="s">
        <v>276</v>
      </c>
      <c r="F15" s="707" t="s">
        <v>276</v>
      </c>
      <c r="H15" s="657" t="s">
        <v>277</v>
      </c>
      <c r="I15" s="792" t="s">
        <v>278</v>
      </c>
      <c r="J15" s="910" t="s">
        <v>279</v>
      </c>
      <c r="L15" s="657" t="s">
        <v>277</v>
      </c>
      <c r="M15" s="791" t="s">
        <v>278</v>
      </c>
      <c r="N15" s="791" t="s">
        <v>279</v>
      </c>
      <c r="O15" s="791" t="s">
        <v>280</v>
      </c>
      <c r="P15" s="861" t="s">
        <v>254</v>
      </c>
      <c r="R15" s="657" t="s">
        <v>277</v>
      </c>
      <c r="S15" s="791" t="s">
        <v>278</v>
      </c>
      <c r="T15" s="791" t="s">
        <v>279</v>
      </c>
      <c r="U15" s="791" t="s">
        <v>280</v>
      </c>
      <c r="V15" s="861" t="s">
        <v>255</v>
      </c>
    </row>
    <row r="16" spans="1:22" x14ac:dyDescent="0.25">
      <c r="A16" s="502"/>
      <c r="B16" s="573"/>
      <c r="C16" s="520"/>
      <c r="E16" s="799"/>
      <c r="F16" s="800"/>
      <c r="G16" s="520"/>
      <c r="H16" s="630"/>
      <c r="I16" s="520"/>
      <c r="J16" s="769"/>
      <c r="K16" s="520"/>
      <c r="L16" s="630"/>
      <c r="M16" s="520"/>
      <c r="N16" s="520"/>
      <c r="O16" s="520"/>
      <c r="P16" s="819"/>
      <c r="Q16" s="630"/>
      <c r="R16" s="630"/>
      <c r="S16" s="520"/>
      <c r="T16" s="520"/>
      <c r="U16" s="520"/>
      <c r="V16" s="819"/>
    </row>
    <row r="17" spans="1:22" x14ac:dyDescent="0.25">
      <c r="A17" t="s">
        <v>3</v>
      </c>
      <c r="B17" s="802" t="s">
        <v>3</v>
      </c>
      <c r="E17" s="764">
        <f>SUM(H17:J17,O17)</f>
        <v>162292.36600000001</v>
      </c>
      <c r="F17" s="733">
        <f>SUM(L17:N17,U17)</f>
        <v>132412.989</v>
      </c>
      <c r="H17" s="574">
        <v>45159.228000000003</v>
      </c>
      <c r="I17" s="577">
        <v>38386.726999999999</v>
      </c>
      <c r="J17" s="693">
        <v>42773.713000000003</v>
      </c>
      <c r="L17" s="574">
        <v>36190.777999999998</v>
      </c>
      <c r="M17" s="558">
        <v>32797.747000000003</v>
      </c>
      <c r="N17" s="558">
        <v>34727.464</v>
      </c>
      <c r="O17" s="558">
        <v>35972.697999999997</v>
      </c>
      <c r="P17" s="562">
        <v>139688.68700000001</v>
      </c>
      <c r="R17" s="574">
        <v>20165</v>
      </c>
      <c r="S17" s="558">
        <v>24182</v>
      </c>
      <c r="T17" s="558">
        <v>31545</v>
      </c>
      <c r="U17" s="558">
        <v>28697</v>
      </c>
      <c r="V17" s="562">
        <v>104589</v>
      </c>
    </row>
    <row r="18" spans="1:22" ht="17.25" x14ac:dyDescent="0.4">
      <c r="A18" t="s">
        <v>186</v>
      </c>
      <c r="B18" s="802" t="s">
        <v>4</v>
      </c>
      <c r="D18" s="781"/>
      <c r="E18" s="805">
        <f>SUM(H18:J18,O18)</f>
        <v>62632.711000000003</v>
      </c>
      <c r="F18" s="806">
        <f>SUM(L18:N18,U18)</f>
        <v>60309.036999999997</v>
      </c>
      <c r="H18" s="575">
        <v>18331.848000000002</v>
      </c>
      <c r="I18" s="902">
        <v>14638.814</v>
      </c>
      <c r="J18" s="702">
        <v>13193.370999999999</v>
      </c>
      <c r="L18" s="575">
        <v>16160.228999999999</v>
      </c>
      <c r="M18" s="576">
        <v>14371.21</v>
      </c>
      <c r="N18" s="576">
        <v>15529.598</v>
      </c>
      <c r="O18" s="576">
        <v>16468.678</v>
      </c>
      <c r="P18" s="583">
        <v>62529.714999999997</v>
      </c>
      <c r="R18" s="575">
        <v>11580</v>
      </c>
      <c r="S18" s="576">
        <v>12859</v>
      </c>
      <c r="T18" s="576">
        <v>14648</v>
      </c>
      <c r="U18" s="576">
        <v>14248</v>
      </c>
      <c r="V18" s="583">
        <v>53335</v>
      </c>
    </row>
    <row r="19" spans="1:22" x14ac:dyDescent="0.25">
      <c r="A19" t="s">
        <v>5</v>
      </c>
      <c r="B19" s="802" t="s">
        <v>5</v>
      </c>
      <c r="D19" s="781"/>
      <c r="E19" s="816">
        <f>E17-E18</f>
        <v>99659.654999999999</v>
      </c>
      <c r="F19" s="817">
        <f>F17-F18</f>
        <v>72103.952000000005</v>
      </c>
      <c r="H19" s="574">
        <v>26827.38</v>
      </c>
      <c r="I19" s="577">
        <v>23747.913</v>
      </c>
      <c r="J19" s="693">
        <v>29580.342000000001</v>
      </c>
      <c r="L19" s="574">
        <v>20030.548999999999</v>
      </c>
      <c r="M19" s="577">
        <v>18426.537000000004</v>
      </c>
      <c r="N19" s="577">
        <v>19197.866000000002</v>
      </c>
      <c r="O19" s="577">
        <v>19504.019999999997</v>
      </c>
      <c r="P19" s="584">
        <v>77158.972000000009</v>
      </c>
      <c r="R19" s="574">
        <v>8585</v>
      </c>
      <c r="S19" s="577">
        <v>11323</v>
      </c>
      <c r="T19" s="577">
        <v>16897</v>
      </c>
      <c r="U19" s="577">
        <v>14449</v>
      </c>
      <c r="V19" s="584">
        <v>51254</v>
      </c>
    </row>
    <row r="20" spans="1:22" hidden="1" outlineLevel="1" x14ac:dyDescent="0.25">
      <c r="A20" t="s">
        <v>187</v>
      </c>
      <c r="B20" s="502" t="s">
        <v>6</v>
      </c>
      <c r="D20" s="818"/>
      <c r="E20" s="756">
        <f>SUM(H20:J20,O20)</f>
        <v>50938.705000000002</v>
      </c>
      <c r="F20" s="731">
        <f>SUM(L20:N20,U20)</f>
        <v>43373.582000000002</v>
      </c>
      <c r="H20" s="531">
        <v>12994.002</v>
      </c>
      <c r="I20" s="532">
        <v>13126.521000000001</v>
      </c>
      <c r="J20" s="691">
        <v>13723.304</v>
      </c>
      <c r="L20" s="531">
        <v>10930.208999999999</v>
      </c>
      <c r="M20" s="501">
        <v>10455.975</v>
      </c>
      <c r="N20" s="501">
        <v>12276.398000000001</v>
      </c>
      <c r="O20" s="501">
        <v>11094.878000000001</v>
      </c>
      <c r="P20" s="510">
        <v>44757.46</v>
      </c>
      <c r="R20" s="531">
        <v>5391</v>
      </c>
      <c r="S20" s="501">
        <v>9276</v>
      </c>
      <c r="T20" s="501">
        <v>9814</v>
      </c>
      <c r="U20" s="501">
        <v>9711</v>
      </c>
      <c r="V20" s="510">
        <v>34192</v>
      </c>
    </row>
    <row r="21" spans="1:22" hidden="1" outlineLevel="1" x14ac:dyDescent="0.25">
      <c r="A21" t="s">
        <v>188</v>
      </c>
      <c r="B21" s="502" t="s">
        <v>7</v>
      </c>
      <c r="D21" s="818"/>
      <c r="E21" s="756">
        <f>SUM(H21:J21,O21)</f>
        <v>1000</v>
      </c>
      <c r="F21" s="731">
        <f>SUM(L21:N21,U21)</f>
        <v>1000</v>
      </c>
      <c r="H21" s="531">
        <v>250</v>
      </c>
      <c r="I21" s="532">
        <v>250</v>
      </c>
      <c r="J21" s="691">
        <v>250</v>
      </c>
      <c r="L21" s="531">
        <v>250</v>
      </c>
      <c r="M21" s="501">
        <v>249.999</v>
      </c>
      <c r="N21" s="501">
        <v>250.001</v>
      </c>
      <c r="O21" s="501">
        <v>250</v>
      </c>
      <c r="P21" s="510">
        <v>1000</v>
      </c>
      <c r="R21" s="531">
        <v>0</v>
      </c>
      <c r="S21" s="501">
        <v>250</v>
      </c>
      <c r="T21" s="501">
        <v>250</v>
      </c>
      <c r="U21" s="501">
        <v>250</v>
      </c>
      <c r="V21" s="510">
        <v>750</v>
      </c>
    </row>
    <row r="22" spans="1:22" hidden="1" outlineLevel="1" x14ac:dyDescent="0.25">
      <c r="A22" t="s">
        <v>189</v>
      </c>
      <c r="B22" s="502" t="s">
        <v>8</v>
      </c>
      <c r="E22" s="756">
        <f>SUM(H22:J22,O22)</f>
        <v>16061.54</v>
      </c>
      <c r="F22" s="731">
        <f>SUM(L22:N22,U22)</f>
        <v>16061.154</v>
      </c>
      <c r="H22" s="599">
        <v>4015.386</v>
      </c>
      <c r="I22" s="581">
        <v>4015.3829999999998</v>
      </c>
      <c r="J22" s="665">
        <v>4015.3850000000002</v>
      </c>
      <c r="L22" s="599">
        <v>4015.386</v>
      </c>
      <c r="M22" s="581">
        <v>4015.386</v>
      </c>
      <c r="N22" s="581">
        <v>4015.3820000000001</v>
      </c>
      <c r="O22" s="581">
        <v>4015.386</v>
      </c>
      <c r="P22" s="590">
        <v>16061.54</v>
      </c>
      <c r="R22" s="599">
        <v>2365</v>
      </c>
      <c r="S22" s="581">
        <v>4327</v>
      </c>
      <c r="T22" s="581">
        <v>4015</v>
      </c>
      <c r="U22" s="581">
        <v>4015</v>
      </c>
      <c r="V22" s="590">
        <v>14722</v>
      </c>
    </row>
    <row r="23" spans="1:22" ht="17.25" hidden="1" outlineLevel="1" x14ac:dyDescent="0.4">
      <c r="A23" t="s">
        <v>210</v>
      </c>
      <c r="B23" s="502" t="s">
        <v>55</v>
      </c>
      <c r="E23" s="820">
        <f>SUM(H23:J23,O23)</f>
        <v>0</v>
      </c>
      <c r="F23" s="732">
        <f>SUM(L23:N23,U23)</f>
        <v>0</v>
      </c>
      <c r="H23" s="580">
        <v>0</v>
      </c>
      <c r="I23" s="823">
        <v>0</v>
      </c>
      <c r="J23" s="696">
        <v>0</v>
      </c>
      <c r="L23" s="580">
        <v>0</v>
      </c>
      <c r="M23" s="579">
        <v>0</v>
      </c>
      <c r="N23" s="579">
        <v>0</v>
      </c>
      <c r="O23" s="579">
        <v>0</v>
      </c>
      <c r="P23" s="585">
        <v>0</v>
      </c>
      <c r="R23" s="580">
        <v>3479</v>
      </c>
      <c r="S23" s="579">
        <v>0</v>
      </c>
      <c r="T23" s="579">
        <v>0</v>
      </c>
      <c r="U23" s="579">
        <v>0</v>
      </c>
      <c r="V23" s="585">
        <v>3479</v>
      </c>
    </row>
    <row r="24" spans="1:22" collapsed="1" x14ac:dyDescent="0.25">
      <c r="A24" t="s">
        <v>190</v>
      </c>
      <c r="B24" s="802" t="s">
        <v>10</v>
      </c>
      <c r="E24" s="816">
        <f>E19-SUM(E20:E23)</f>
        <v>31659.410000000003</v>
      </c>
      <c r="F24" s="817">
        <f>F19-SUM(F20:F23)</f>
        <v>11669.216</v>
      </c>
      <c r="H24" s="574">
        <v>9567.992000000002</v>
      </c>
      <c r="I24" s="577">
        <v>6356.0089999999982</v>
      </c>
      <c r="J24" s="693">
        <v>11591.653</v>
      </c>
      <c r="L24" s="574">
        <v>4834.9539999999997</v>
      </c>
      <c r="M24" s="577">
        <v>3705.1770000000033</v>
      </c>
      <c r="N24" s="577">
        <v>2656.0849999999991</v>
      </c>
      <c r="O24" s="577">
        <v>4143.7559999999958</v>
      </c>
      <c r="P24" s="584">
        <v>15339.972000000009</v>
      </c>
      <c r="R24" s="574">
        <v>-2650</v>
      </c>
      <c r="S24" s="577">
        <v>-2530</v>
      </c>
      <c r="T24" s="577">
        <v>2818</v>
      </c>
      <c r="U24" s="577">
        <v>473</v>
      </c>
      <c r="V24" s="584">
        <v>-1889</v>
      </c>
    </row>
    <row r="25" spans="1:22" hidden="1" outlineLevel="1" x14ac:dyDescent="0.25">
      <c r="A25" t="s">
        <v>193</v>
      </c>
      <c r="B25" s="502" t="s">
        <v>11</v>
      </c>
      <c r="E25" s="756">
        <f>SUM(H25:J25,O25)</f>
        <v>93.945999999999998</v>
      </c>
      <c r="F25" s="731">
        <f>SUM(L25:N25,U25)</f>
        <v>276.64699999999999</v>
      </c>
      <c r="H25" s="531">
        <v>1.2909999999999968</v>
      </c>
      <c r="I25" s="532">
        <v>45.234999999999999</v>
      </c>
      <c r="J25" s="691">
        <v>38.564</v>
      </c>
      <c r="L25" s="531">
        <v>61.078000000000003</v>
      </c>
      <c r="M25" s="501">
        <v>103.336</v>
      </c>
      <c r="N25" s="501">
        <v>38.233000000000004</v>
      </c>
      <c r="O25" s="501">
        <v>8.8560000000000016</v>
      </c>
      <c r="P25" s="510">
        <v>211.50299999999999</v>
      </c>
      <c r="R25" s="531">
        <v>33</v>
      </c>
      <c r="S25" s="501">
        <v>64</v>
      </c>
      <c r="T25" s="501">
        <v>94</v>
      </c>
      <c r="U25" s="501">
        <v>74</v>
      </c>
      <c r="V25" s="510">
        <v>266</v>
      </c>
    </row>
    <row r="26" spans="1:22" hidden="1" outlineLevel="1" x14ac:dyDescent="0.25">
      <c r="A26" t="s">
        <v>191</v>
      </c>
      <c r="B26" s="502" t="s">
        <v>12</v>
      </c>
      <c r="E26" s="756">
        <f>SUM(H26:J26,O26)</f>
        <v>18.838999999999999</v>
      </c>
      <c r="F26" s="731">
        <f>SUM(L26:N26,U26)</f>
        <v>-32.397999999999996</v>
      </c>
      <c r="H26" s="531">
        <v>4.7799999999999994</v>
      </c>
      <c r="I26" s="532">
        <v>6.1379999999999999</v>
      </c>
      <c r="J26" s="691">
        <v>5.766</v>
      </c>
      <c r="L26" s="531">
        <v>-1.974</v>
      </c>
      <c r="M26" s="501">
        <v>-4.8390000000000004</v>
      </c>
      <c r="N26" s="501">
        <v>-1.585</v>
      </c>
      <c r="O26" s="501">
        <v>2.1550000000000002</v>
      </c>
      <c r="P26" s="510">
        <v>-6.2430000000000003</v>
      </c>
      <c r="R26" s="531">
        <v>-22</v>
      </c>
      <c r="S26" s="501">
        <v>-3</v>
      </c>
      <c r="T26" s="501">
        <v>-3</v>
      </c>
      <c r="U26" s="501">
        <v>-24</v>
      </c>
      <c r="V26" s="510">
        <v>-52</v>
      </c>
    </row>
    <row r="27" spans="1:22" hidden="1" outlineLevel="1" x14ac:dyDescent="0.25">
      <c r="A27" t="s">
        <v>192</v>
      </c>
      <c r="B27" s="502" t="s">
        <v>13</v>
      </c>
      <c r="E27" s="756">
        <f>SUM(H27:J27,O27)</f>
        <v>7306.6810000000005</v>
      </c>
      <c r="F27" s="731">
        <f>SUM(L27:N27,U27)</f>
        <v>10096.303</v>
      </c>
      <c r="H27" s="531">
        <v>1913.4860000000001</v>
      </c>
      <c r="I27" s="532">
        <v>1739.7940000000001</v>
      </c>
      <c r="J27" s="691">
        <v>1494.875</v>
      </c>
      <c r="L27" s="531">
        <v>2602.0219999999999</v>
      </c>
      <c r="M27" s="501">
        <v>2421.4789999999998</v>
      </c>
      <c r="N27" s="501">
        <v>2347.8020000000001</v>
      </c>
      <c r="O27" s="501">
        <v>2158.5259999999998</v>
      </c>
      <c r="P27" s="510">
        <v>9529.8289999999997</v>
      </c>
      <c r="R27" s="531">
        <v>1996</v>
      </c>
      <c r="S27" s="501">
        <v>2925</v>
      </c>
      <c r="T27" s="501">
        <v>2907</v>
      </c>
      <c r="U27" s="501">
        <v>2725</v>
      </c>
      <c r="V27" s="510">
        <v>10552</v>
      </c>
    </row>
    <row r="28" spans="1:22" ht="17.25" hidden="1" outlineLevel="1" x14ac:dyDescent="0.4">
      <c r="A28" t="s">
        <v>194</v>
      </c>
      <c r="B28" s="502" t="s">
        <v>14</v>
      </c>
      <c r="E28" s="820">
        <f>SUM(H28:J28,O28)</f>
        <v>5576.9449999999997</v>
      </c>
      <c r="F28" s="732">
        <f>SUM(L28:N28,U28)</f>
        <v>540.88400000000001</v>
      </c>
      <c r="H28" s="580">
        <v>1820.181</v>
      </c>
      <c r="I28" s="823">
        <v>1086.7059999999999</v>
      </c>
      <c r="J28" s="696">
        <v>2572.1080000000002</v>
      </c>
      <c r="L28" s="580">
        <v>419.375</v>
      </c>
      <c r="M28" s="579">
        <v>350.911</v>
      </c>
      <c r="N28" s="579">
        <v>75.597999999999999</v>
      </c>
      <c r="O28" s="579">
        <v>97.95</v>
      </c>
      <c r="P28" s="585">
        <v>943.83399999999995</v>
      </c>
      <c r="R28" s="580">
        <v>-1167</v>
      </c>
      <c r="S28" s="579">
        <v>-1402</v>
      </c>
      <c r="T28" s="579">
        <v>-20</v>
      </c>
      <c r="U28" s="579">
        <v>-305</v>
      </c>
      <c r="V28" s="585">
        <v>-2894</v>
      </c>
    </row>
    <row r="29" spans="1:22" collapsed="1" x14ac:dyDescent="0.25">
      <c r="A29" t="s">
        <v>195</v>
      </c>
      <c r="B29" s="802" t="s">
        <v>17</v>
      </c>
      <c r="E29" s="764">
        <f>E24-SUM(E25:E28)</f>
        <v>18662.999000000003</v>
      </c>
      <c r="F29" s="733">
        <f>F24-SUM(F25:F28)</f>
        <v>787.78000000000065</v>
      </c>
      <c r="H29" s="574">
        <v>5828.2540000000017</v>
      </c>
      <c r="I29" s="577">
        <v>3478.1359999999981</v>
      </c>
      <c r="J29" s="693">
        <v>7480.3400000000101</v>
      </c>
      <c r="L29" s="574">
        <v>1754.453</v>
      </c>
      <c r="M29" s="577">
        <v>834.2900000000036</v>
      </c>
      <c r="N29" s="577">
        <v>196.0369999999989</v>
      </c>
      <c r="O29" s="577">
        <v>1876.2689999999961</v>
      </c>
      <c r="P29" s="584">
        <v>4661.0490000000082</v>
      </c>
      <c r="R29" s="574">
        <v>-3490</v>
      </c>
      <c r="S29" s="577">
        <v>-4114</v>
      </c>
      <c r="T29" s="577">
        <v>-160</v>
      </c>
      <c r="U29" s="577">
        <v>-1997</v>
      </c>
      <c r="V29" s="584">
        <v>-9761</v>
      </c>
    </row>
    <row r="30" spans="1:22" hidden="1" outlineLevel="1" x14ac:dyDescent="0.25">
      <c r="B30" s="789" t="s">
        <v>47</v>
      </c>
      <c r="D30" s="783"/>
      <c r="E30" s="756"/>
      <c r="F30" s="731"/>
      <c r="H30" s="531"/>
      <c r="I30" s="532"/>
      <c r="J30" s="691"/>
      <c r="L30" s="531"/>
      <c r="M30" s="558"/>
      <c r="N30" s="558"/>
      <c r="O30" s="558"/>
      <c r="P30" s="562"/>
      <c r="R30" s="531"/>
      <c r="S30" s="558"/>
      <c r="T30" s="558"/>
      <c r="U30" s="558"/>
      <c r="V30" s="562"/>
    </row>
    <row r="31" spans="1:22" hidden="1" outlineLevel="1" x14ac:dyDescent="0.25">
      <c r="A31" t="s">
        <v>14</v>
      </c>
      <c r="B31" s="502" t="s">
        <v>14</v>
      </c>
      <c r="D31" s="783"/>
      <c r="E31" s="756">
        <f>SUM(H31:J31,O31)</f>
        <v>5576.9449999999997</v>
      </c>
      <c r="F31" s="731">
        <f>SUM(L31:N31,U31)</f>
        <v>540.88400000000001</v>
      </c>
      <c r="H31" s="531">
        <v>1820.181</v>
      </c>
      <c r="I31" s="532">
        <v>1086.7059999999999</v>
      </c>
      <c r="J31" s="691">
        <v>2572.1080000000002</v>
      </c>
      <c r="L31" s="531">
        <v>419.375</v>
      </c>
      <c r="M31" s="532">
        <f>M28</f>
        <v>350.911</v>
      </c>
      <c r="N31" s="532">
        <v>75.597999999999999</v>
      </c>
      <c r="O31" s="532">
        <v>97.95</v>
      </c>
      <c r="P31" s="586">
        <v>943.83399999999995</v>
      </c>
      <c r="R31" s="531">
        <v>-1167</v>
      </c>
      <c r="S31" s="532">
        <v>-1402</v>
      </c>
      <c r="T31" s="532">
        <v>-20</v>
      </c>
      <c r="U31" s="532">
        <v>-305</v>
      </c>
      <c r="V31" s="586">
        <v>-2894</v>
      </c>
    </row>
    <row r="32" spans="1:22" hidden="1" outlineLevel="1" x14ac:dyDescent="0.25">
      <c r="A32" t="s">
        <v>170</v>
      </c>
      <c r="B32" s="502" t="s">
        <v>12</v>
      </c>
      <c r="E32" s="756">
        <f>SUM(H32:J32,O32)</f>
        <v>18.838999999999999</v>
      </c>
      <c r="F32" s="731">
        <f>SUM(L32:N32,U32)</f>
        <v>-32.397999999999996</v>
      </c>
      <c r="H32" s="531">
        <v>4.7799999999999994</v>
      </c>
      <c r="I32" s="532">
        <v>6.1379999999999999</v>
      </c>
      <c r="J32" s="691">
        <v>5.766</v>
      </c>
      <c r="L32" s="531">
        <v>-1.974</v>
      </c>
      <c r="M32" s="532">
        <f>M26</f>
        <v>-4.8390000000000004</v>
      </c>
      <c r="N32" s="532">
        <v>-1.585</v>
      </c>
      <c r="O32" s="532">
        <v>2.1550000000000002</v>
      </c>
      <c r="P32" s="586">
        <v>-6.2430000000000003</v>
      </c>
      <c r="R32" s="531">
        <v>-22</v>
      </c>
      <c r="S32" s="532">
        <v>-3</v>
      </c>
      <c r="T32" s="532">
        <v>-3</v>
      </c>
      <c r="U32" s="532">
        <v>-24</v>
      </c>
      <c r="V32" s="586">
        <v>-52</v>
      </c>
    </row>
    <row r="33" spans="1:22" hidden="1" outlineLevel="1" x14ac:dyDescent="0.25">
      <c r="A33" t="s">
        <v>88</v>
      </c>
      <c r="B33" s="502" t="s">
        <v>13</v>
      </c>
      <c r="D33" s="781"/>
      <c r="E33" s="756">
        <f>SUM(H33:J33,O33)</f>
        <v>7306.6810000000005</v>
      </c>
      <c r="F33" s="731">
        <f>SUM(L33:N33,U33)</f>
        <v>10096.303</v>
      </c>
      <c r="H33" s="531">
        <v>1913.4860000000001</v>
      </c>
      <c r="I33" s="532">
        <v>1739.7940000000001</v>
      </c>
      <c r="J33" s="691">
        <v>1494.875</v>
      </c>
      <c r="L33" s="531">
        <v>2602.0219999999999</v>
      </c>
      <c r="M33" s="532">
        <f>M27</f>
        <v>2421.4789999999998</v>
      </c>
      <c r="N33" s="532">
        <v>2347.8020000000001</v>
      </c>
      <c r="O33" s="532">
        <v>2158.5259999999998</v>
      </c>
      <c r="P33" s="586">
        <v>9529.8289999999997</v>
      </c>
      <c r="R33" s="531">
        <v>1996</v>
      </c>
      <c r="S33" s="532">
        <v>2925</v>
      </c>
      <c r="T33" s="532">
        <v>2907</v>
      </c>
      <c r="U33" s="532">
        <v>2725</v>
      </c>
      <c r="V33" s="586">
        <v>10552</v>
      </c>
    </row>
    <row r="34" spans="1:22" hidden="1" outlineLevel="1" x14ac:dyDescent="0.25">
      <c r="A34" t="s">
        <v>89</v>
      </c>
      <c r="B34" s="502" t="s">
        <v>48</v>
      </c>
      <c r="D34" s="783"/>
      <c r="E34" s="756">
        <f>SUM(H34:J34,O34)</f>
        <v>16387.273999999998</v>
      </c>
      <c r="F34" s="731">
        <f>SUM(L34:N34,U34)</f>
        <v>16387</v>
      </c>
      <c r="H34" s="531">
        <v>4096</v>
      </c>
      <c r="I34" s="532">
        <v>4098</v>
      </c>
      <c r="J34" s="691">
        <v>4095.2739999999999</v>
      </c>
      <c r="L34" s="531">
        <v>4096</v>
      </c>
      <c r="M34" s="501">
        <v>4098</v>
      </c>
      <c r="N34" s="501">
        <v>4096</v>
      </c>
      <c r="O34" s="501">
        <v>4098</v>
      </c>
      <c r="P34" s="510">
        <v>16388</v>
      </c>
      <c r="R34" s="531">
        <v>5087</v>
      </c>
      <c r="S34" s="501">
        <v>5431</v>
      </c>
      <c r="T34" s="501">
        <v>4096</v>
      </c>
      <c r="U34" s="501">
        <v>4097</v>
      </c>
      <c r="V34" s="510">
        <v>18711</v>
      </c>
    </row>
    <row r="35" spans="1:22" hidden="1" outlineLevel="1" x14ac:dyDescent="0.25">
      <c r="A35" t="s">
        <v>196</v>
      </c>
      <c r="B35" s="502" t="s">
        <v>49</v>
      </c>
      <c r="D35" s="783"/>
      <c r="E35" s="757">
        <f>SUM(H35:J35,O35)</f>
        <v>225.48699999999999</v>
      </c>
      <c r="F35" s="734">
        <f>SUM(L35:N35,U35)</f>
        <v>251</v>
      </c>
      <c r="H35" s="535">
        <v>57</v>
      </c>
      <c r="I35" s="536">
        <v>55.761000000000003</v>
      </c>
      <c r="J35" s="692">
        <v>54.725999999999999</v>
      </c>
      <c r="L35" s="535">
        <v>64</v>
      </c>
      <c r="M35" s="541">
        <v>61</v>
      </c>
      <c r="N35" s="541">
        <v>60</v>
      </c>
      <c r="O35" s="541">
        <v>58</v>
      </c>
      <c r="P35" s="542">
        <v>243</v>
      </c>
      <c r="R35" s="535">
        <v>51</v>
      </c>
      <c r="S35" s="541">
        <v>76</v>
      </c>
      <c r="T35" s="541">
        <v>70</v>
      </c>
      <c r="U35" s="541">
        <v>66</v>
      </c>
      <c r="V35" s="542">
        <v>263</v>
      </c>
    </row>
    <row r="36" spans="1:22" collapsed="1" x14ac:dyDescent="0.25">
      <c r="A36" t="s">
        <v>50</v>
      </c>
      <c r="B36" s="802" t="s">
        <v>50</v>
      </c>
      <c r="E36" s="764">
        <f>E29+SUM(E31:E35)</f>
        <v>48178.225000000006</v>
      </c>
      <c r="F36" s="733">
        <f>F29+SUM(F31:F35)</f>
        <v>28030.569000000003</v>
      </c>
      <c r="H36" s="574">
        <v>13718.701000000001</v>
      </c>
      <c r="I36" s="577">
        <v>10465.534999999998</v>
      </c>
      <c r="J36" s="693">
        <v>15703.089</v>
      </c>
      <c r="L36" s="574">
        <v>8933.8760000000002</v>
      </c>
      <c r="M36" s="577">
        <f>SUM(M29:M35)</f>
        <v>7760.841000000004</v>
      </c>
      <c r="N36" s="577">
        <v>6773.851999999999</v>
      </c>
      <c r="O36" s="577">
        <v>8290.899999999996</v>
      </c>
      <c r="P36" s="584">
        <v>31759.469000000008</v>
      </c>
      <c r="R36" s="574">
        <v>2455</v>
      </c>
      <c r="S36" s="577">
        <v>2913</v>
      </c>
      <c r="T36" s="577">
        <v>6890</v>
      </c>
      <c r="U36" s="577">
        <v>4562</v>
      </c>
      <c r="V36" s="584">
        <v>16819</v>
      </c>
    </row>
    <row r="37" spans="1:22" hidden="1" outlineLevel="1" x14ac:dyDescent="0.25">
      <c r="A37" t="s">
        <v>209</v>
      </c>
      <c r="B37" s="502" t="s">
        <v>51</v>
      </c>
      <c r="E37" s="756"/>
      <c r="F37" s="731"/>
      <c r="H37" s="531"/>
      <c r="I37" s="532"/>
      <c r="J37" s="691">
        <v>0</v>
      </c>
      <c r="L37" s="531"/>
      <c r="M37" s="501"/>
      <c r="N37" s="501"/>
      <c r="O37" s="501"/>
      <c r="P37" s="510"/>
      <c r="R37" s="531"/>
      <c r="S37" s="501"/>
      <c r="T37" s="501"/>
      <c r="U37" s="501"/>
      <c r="V37" s="510"/>
    </row>
    <row r="38" spans="1:22" hidden="1" outlineLevel="1" x14ac:dyDescent="0.25">
      <c r="A38" t="s">
        <v>52</v>
      </c>
      <c r="B38" s="502" t="s">
        <v>52</v>
      </c>
      <c r="D38" s="100"/>
      <c r="E38" s="756">
        <f t="shared" ref="E38:E43" si="0">SUM(H38:J38,O38)</f>
        <v>1438</v>
      </c>
      <c r="F38" s="731">
        <f t="shared" ref="F38:F43" si="1">SUM(L38:N38,U38)</f>
        <v>1343</v>
      </c>
      <c r="H38" s="531">
        <v>280</v>
      </c>
      <c r="I38" s="532">
        <v>403</v>
      </c>
      <c r="J38" s="691">
        <v>325</v>
      </c>
      <c r="L38" s="531">
        <v>25</v>
      </c>
      <c r="M38" s="468">
        <v>419</v>
      </c>
      <c r="N38" s="468">
        <v>382</v>
      </c>
      <c r="O38" s="468">
        <v>430</v>
      </c>
      <c r="P38" s="510">
        <v>1256</v>
      </c>
      <c r="R38" s="531">
        <v>145</v>
      </c>
      <c r="S38" s="501">
        <v>472</v>
      </c>
      <c r="T38" s="501">
        <v>540</v>
      </c>
      <c r="U38" s="501">
        <v>517</v>
      </c>
      <c r="V38" s="510">
        <v>1674</v>
      </c>
    </row>
    <row r="39" spans="1:22" hidden="1" outlineLevel="1" x14ac:dyDescent="0.25">
      <c r="A39" t="s">
        <v>64</v>
      </c>
      <c r="B39" s="502" t="s">
        <v>53</v>
      </c>
      <c r="D39" s="100"/>
      <c r="E39" s="756">
        <f t="shared" si="0"/>
        <v>0</v>
      </c>
      <c r="F39" s="731">
        <f t="shared" si="1"/>
        <v>0</v>
      </c>
      <c r="H39" s="531">
        <v>0</v>
      </c>
      <c r="I39" s="532">
        <v>0</v>
      </c>
      <c r="J39" s="691">
        <v>0</v>
      </c>
      <c r="L39" s="531">
        <v>0</v>
      </c>
      <c r="M39" s="501">
        <v>0</v>
      </c>
      <c r="N39" s="501">
        <v>0</v>
      </c>
      <c r="O39" s="501">
        <v>0</v>
      </c>
      <c r="P39" s="510">
        <v>0</v>
      </c>
      <c r="R39" s="531">
        <v>0</v>
      </c>
      <c r="S39" s="501">
        <v>0</v>
      </c>
      <c r="T39" s="501">
        <v>0</v>
      </c>
      <c r="U39" s="501">
        <v>0</v>
      </c>
      <c r="V39" s="510">
        <v>0</v>
      </c>
    </row>
    <row r="40" spans="1:22" hidden="1" outlineLevel="1" x14ac:dyDescent="0.25">
      <c r="A40" t="s">
        <v>91</v>
      </c>
      <c r="B40" s="502" t="s">
        <v>55</v>
      </c>
      <c r="D40" s="788"/>
      <c r="E40" s="756">
        <f t="shared" si="0"/>
        <v>0</v>
      </c>
      <c r="F40" s="731">
        <f t="shared" si="1"/>
        <v>0</v>
      </c>
      <c r="H40" s="531">
        <v>0</v>
      </c>
      <c r="I40" s="532">
        <v>0</v>
      </c>
      <c r="J40" s="691">
        <v>0</v>
      </c>
      <c r="L40" s="531">
        <v>0</v>
      </c>
      <c r="M40" s="501">
        <v>0</v>
      </c>
      <c r="N40" s="501">
        <v>0</v>
      </c>
      <c r="O40" s="501">
        <v>0</v>
      </c>
      <c r="P40" s="510">
        <v>0</v>
      </c>
      <c r="R40" s="531">
        <v>3479</v>
      </c>
      <c r="S40" s="501">
        <v>0</v>
      </c>
      <c r="T40" s="501">
        <v>0</v>
      </c>
      <c r="U40" s="501">
        <v>0</v>
      </c>
      <c r="V40" s="510">
        <v>3479</v>
      </c>
    </row>
    <row r="41" spans="1:22" hidden="1" outlineLevel="1" x14ac:dyDescent="0.25">
      <c r="B41" s="502" t="s">
        <v>56</v>
      </c>
      <c r="D41" s="788"/>
      <c r="E41" s="756">
        <f t="shared" si="0"/>
        <v>0</v>
      </c>
      <c r="F41" s="731">
        <f t="shared" si="1"/>
        <v>0</v>
      </c>
      <c r="H41" s="531">
        <v>0</v>
      </c>
      <c r="I41" s="532">
        <v>0</v>
      </c>
      <c r="J41" s="691">
        <v>0</v>
      </c>
      <c r="L41" s="531">
        <v>0</v>
      </c>
      <c r="M41" s="501">
        <v>0</v>
      </c>
      <c r="N41" s="501">
        <v>0</v>
      </c>
      <c r="O41" s="501">
        <v>0</v>
      </c>
      <c r="P41" s="510">
        <v>0</v>
      </c>
      <c r="R41" s="531">
        <v>0</v>
      </c>
      <c r="S41" s="501">
        <v>0</v>
      </c>
      <c r="T41" s="501">
        <v>0</v>
      </c>
      <c r="U41" s="501">
        <v>0</v>
      </c>
      <c r="V41" s="510">
        <v>0</v>
      </c>
    </row>
    <row r="42" spans="1:22" hidden="1" outlineLevel="1" x14ac:dyDescent="0.25">
      <c r="A42" t="s">
        <v>135</v>
      </c>
      <c r="B42" s="502" t="s">
        <v>79</v>
      </c>
      <c r="D42" s="788"/>
      <c r="E42" s="756">
        <f t="shared" si="0"/>
        <v>0</v>
      </c>
      <c r="F42" s="731">
        <f t="shared" si="1"/>
        <v>1750</v>
      </c>
      <c r="H42" s="531">
        <v>0</v>
      </c>
      <c r="I42" s="532">
        <v>0</v>
      </c>
      <c r="J42" s="691">
        <v>0</v>
      </c>
      <c r="L42" s="531">
        <v>875</v>
      </c>
      <c r="M42" s="501">
        <v>0</v>
      </c>
      <c r="N42" s="501">
        <v>0</v>
      </c>
      <c r="O42" s="501">
        <v>0</v>
      </c>
      <c r="P42" s="510">
        <v>875</v>
      </c>
      <c r="R42" s="531">
        <v>0</v>
      </c>
      <c r="S42" s="501">
        <v>875</v>
      </c>
      <c r="T42" s="501">
        <v>875</v>
      </c>
      <c r="U42" s="501">
        <v>875</v>
      </c>
      <c r="V42" s="510">
        <v>2625</v>
      </c>
    </row>
    <row r="43" spans="1:22" ht="17.25" hidden="1" outlineLevel="1" x14ac:dyDescent="0.4">
      <c r="A43" t="s">
        <v>140</v>
      </c>
      <c r="B43" s="502" t="s">
        <v>27</v>
      </c>
      <c r="D43" s="788"/>
      <c r="E43" s="758">
        <f t="shared" si="0"/>
        <v>813.11200000000008</v>
      </c>
      <c r="F43" s="735">
        <f t="shared" si="1"/>
        <v>25.82</v>
      </c>
      <c r="H43" s="587">
        <v>-56</v>
      </c>
      <c r="I43" s="588">
        <v>-10.526</v>
      </c>
      <c r="J43" s="698">
        <v>-16</v>
      </c>
      <c r="L43" s="587">
        <v>-2.5489999999999999</v>
      </c>
      <c r="M43" s="588">
        <v>41.853999999999999</v>
      </c>
      <c r="N43" s="588">
        <v>-21.484999999999999</v>
      </c>
      <c r="O43" s="588">
        <v>895.63800000000003</v>
      </c>
      <c r="P43" s="589">
        <v>913.45799999999997</v>
      </c>
      <c r="R43" s="580">
        <v>73</v>
      </c>
      <c r="S43" s="579">
        <v>-13</v>
      </c>
      <c r="T43" s="579">
        <v>25</v>
      </c>
      <c r="U43" s="579">
        <v>8</v>
      </c>
      <c r="V43" s="585">
        <v>93</v>
      </c>
    </row>
    <row r="44" spans="1:22" ht="15.75" collapsed="1" thickBot="1" x14ac:dyDescent="0.3">
      <c r="A44" t="s">
        <v>58</v>
      </c>
      <c r="B44" s="802" t="s">
        <v>58</v>
      </c>
      <c r="D44" s="815"/>
      <c r="E44" s="759">
        <f>E36+SUM(E38:E43)</f>
        <v>50429.337000000007</v>
      </c>
      <c r="F44" s="736">
        <f>F36+SUM(F38:F43)</f>
        <v>31149.389000000003</v>
      </c>
      <c r="H44" s="574">
        <v>13942.701000000001</v>
      </c>
      <c r="I44" s="577">
        <v>10858.008999999998</v>
      </c>
      <c r="J44" s="693">
        <v>16012.089</v>
      </c>
      <c r="L44" s="574">
        <v>9831.3269999999993</v>
      </c>
      <c r="M44" s="577">
        <f>SUM(M36:M43)</f>
        <v>8221.6950000000033</v>
      </c>
      <c r="N44" s="577">
        <v>7134.3669999999993</v>
      </c>
      <c r="O44" s="577">
        <v>9616.5379999999968</v>
      </c>
      <c r="P44" s="584">
        <v>34803.927000000011</v>
      </c>
      <c r="R44" s="574">
        <v>6152</v>
      </c>
      <c r="S44" s="577">
        <v>4247</v>
      </c>
      <c r="T44" s="577">
        <v>8330</v>
      </c>
      <c r="U44" s="577">
        <v>5962</v>
      </c>
      <c r="V44" s="584">
        <v>24690</v>
      </c>
    </row>
    <row r="45" spans="1:22" x14ac:dyDescent="0.25">
      <c r="B45" s="802"/>
      <c r="D45" s="788"/>
      <c r="E45" s="788"/>
      <c r="F45" s="788"/>
      <c r="H45" s="546"/>
      <c r="I45" s="722"/>
      <c r="J45" s="911"/>
      <c r="L45" s="546"/>
      <c r="M45" s="558"/>
      <c r="N45" s="558"/>
      <c r="O45" s="558"/>
      <c r="P45" s="562"/>
      <c r="R45" s="546"/>
      <c r="S45" s="558"/>
      <c r="T45" s="558"/>
      <c r="U45" s="558"/>
      <c r="V45" s="562"/>
    </row>
    <row r="46" spans="1:22" x14ac:dyDescent="0.25">
      <c r="B46" s="502"/>
      <c r="D46" s="788"/>
      <c r="E46" s="788"/>
      <c r="F46" s="788"/>
      <c r="H46" s="546"/>
      <c r="I46" s="722"/>
      <c r="J46" s="911"/>
      <c r="L46" s="546"/>
      <c r="M46" s="582"/>
      <c r="N46" s="582"/>
      <c r="O46" s="582"/>
      <c r="P46" s="636"/>
      <c r="R46" s="546"/>
      <c r="S46" s="582"/>
      <c r="T46" s="582"/>
      <c r="U46" s="582"/>
      <c r="V46" s="636"/>
    </row>
    <row r="47" spans="1:22" x14ac:dyDescent="0.25">
      <c r="A47" t="s">
        <v>197</v>
      </c>
      <c r="B47" s="802" t="s">
        <v>18</v>
      </c>
      <c r="D47" s="100"/>
      <c r="E47" s="100"/>
      <c r="F47" s="100"/>
      <c r="H47" s="546">
        <v>394533.66600000003</v>
      </c>
      <c r="I47" s="722">
        <v>389138.89</v>
      </c>
      <c r="J47" s="911">
        <v>387484.18900000001</v>
      </c>
      <c r="L47" s="546">
        <v>402530.636</v>
      </c>
      <c r="M47" s="559">
        <v>398443.02299999999</v>
      </c>
      <c r="N47" s="559">
        <v>396811.07900000003</v>
      </c>
      <c r="O47" s="559">
        <v>396514.41899999999</v>
      </c>
      <c r="P47" s="563"/>
      <c r="R47" s="546">
        <v>419252.62699999998</v>
      </c>
      <c r="S47" s="559">
        <v>415382</v>
      </c>
      <c r="T47" s="559">
        <v>412877</v>
      </c>
      <c r="U47" s="559">
        <v>409624</v>
      </c>
      <c r="V47" s="563"/>
    </row>
    <row r="48" spans="1:22" ht="17.25" x14ac:dyDescent="0.4">
      <c r="B48" s="802"/>
      <c r="D48" s="798"/>
      <c r="E48" s="798"/>
      <c r="F48" s="798"/>
      <c r="H48" s="546"/>
      <c r="I48" s="722"/>
      <c r="J48" s="911"/>
      <c r="L48" s="546"/>
      <c r="M48" s="579"/>
      <c r="N48" s="579"/>
      <c r="O48" s="459"/>
      <c r="P48" s="585"/>
      <c r="R48" s="546"/>
      <c r="S48" s="579"/>
      <c r="T48" s="579"/>
      <c r="U48" s="459"/>
      <c r="V48" s="585"/>
    </row>
    <row r="49" spans="1:68" hidden="1" outlineLevel="1" x14ac:dyDescent="0.25">
      <c r="A49" t="s">
        <v>198</v>
      </c>
      <c r="B49" s="502" t="s">
        <v>19</v>
      </c>
      <c r="D49" s="788"/>
      <c r="E49" s="788"/>
      <c r="F49" s="788"/>
      <c r="H49" s="544">
        <v>75711.008000000016</v>
      </c>
      <c r="I49" s="724">
        <v>63621.203000000016</v>
      </c>
      <c r="J49" s="912">
        <v>55036.955000000002</v>
      </c>
      <c r="L49" s="544">
        <v>94958.982000000018</v>
      </c>
      <c r="M49" s="581">
        <v>91313.424000000014</v>
      </c>
      <c r="N49" s="581">
        <v>87351.061000000016</v>
      </c>
      <c r="O49" s="468">
        <v>81279.325000000012</v>
      </c>
      <c r="P49" s="590"/>
      <c r="R49" s="544">
        <v>109554.29600000002</v>
      </c>
      <c r="S49" s="581">
        <v>106526</v>
      </c>
      <c r="T49" s="581">
        <v>102988</v>
      </c>
      <c r="U49" s="468">
        <v>102010</v>
      </c>
      <c r="V49" s="590"/>
    </row>
    <row r="50" spans="1:68" ht="17.25" hidden="1" outlineLevel="1" x14ac:dyDescent="0.4">
      <c r="B50" s="502" t="s">
        <v>21</v>
      </c>
      <c r="H50" s="545">
        <v>40295.732000000004</v>
      </c>
      <c r="I50" s="725">
        <v>43109.463000000003</v>
      </c>
      <c r="J50" s="548">
        <v>42233.273000000001</v>
      </c>
      <c r="L50" s="545">
        <v>39289.63499999998</v>
      </c>
      <c r="M50" s="581">
        <v>37594.251000000004</v>
      </c>
      <c r="N50" s="581">
        <v>39347.160000000003</v>
      </c>
      <c r="O50" s="521">
        <v>42816.014999999999</v>
      </c>
      <c r="P50" s="585"/>
      <c r="R50" s="545">
        <v>38043.028999999995</v>
      </c>
      <c r="S50" s="581">
        <v>40842</v>
      </c>
      <c r="T50" s="581">
        <v>41496</v>
      </c>
      <c r="U50" s="521">
        <v>40701</v>
      </c>
      <c r="V50" s="585"/>
    </row>
    <row r="51" spans="1:68" collapsed="1" x14ac:dyDescent="0.25">
      <c r="A51" t="s">
        <v>199</v>
      </c>
      <c r="B51" s="802" t="s">
        <v>22</v>
      </c>
      <c r="H51" s="546">
        <v>116006.74000000002</v>
      </c>
      <c r="I51" s="722">
        <v>106730.666</v>
      </c>
      <c r="J51" s="911">
        <v>97270.228000000003</v>
      </c>
      <c r="L51" s="546">
        <v>134248.617</v>
      </c>
      <c r="M51" s="558">
        <v>128907.67500000002</v>
      </c>
      <c r="N51" s="558">
        <v>126698.22100000002</v>
      </c>
      <c r="O51" s="459">
        <v>124095.34000000001</v>
      </c>
      <c r="P51" s="562"/>
      <c r="R51" s="546">
        <v>147597.32500000001</v>
      </c>
      <c r="S51" s="558">
        <v>147368</v>
      </c>
      <c r="T51" s="558">
        <v>144484</v>
      </c>
      <c r="U51" s="459">
        <v>142711</v>
      </c>
      <c r="V51" s="562"/>
    </row>
    <row r="52" spans="1:68" ht="17.25" x14ac:dyDescent="0.4">
      <c r="B52" s="802"/>
      <c r="H52" s="546"/>
      <c r="I52" s="722"/>
      <c r="J52" s="911"/>
      <c r="L52" s="546"/>
      <c r="M52" s="579"/>
      <c r="N52" s="579"/>
      <c r="O52" s="459"/>
      <c r="P52" s="585"/>
      <c r="R52" s="546"/>
      <c r="S52" s="579"/>
      <c r="T52" s="579"/>
      <c r="U52" s="459"/>
      <c r="V52" s="585"/>
    </row>
    <row r="53" spans="1:68" x14ac:dyDescent="0.25">
      <c r="A53" t="s">
        <v>200</v>
      </c>
      <c r="B53" s="802" t="s">
        <v>29</v>
      </c>
      <c r="H53" s="546">
        <v>278526.92599999998</v>
      </c>
      <c r="I53" s="722">
        <v>282408.22399999999</v>
      </c>
      <c r="J53" s="911">
        <v>290213.96100000001</v>
      </c>
      <c r="L53" s="546">
        <v>268282.01899999997</v>
      </c>
      <c r="M53" s="558">
        <v>269535.348</v>
      </c>
      <c r="N53" s="558">
        <v>270112.85800000001</v>
      </c>
      <c r="O53" s="459">
        <v>272419.07900000003</v>
      </c>
      <c r="P53" s="562"/>
      <c r="R53" s="546">
        <v>271655.30200000003</v>
      </c>
      <c r="S53" s="558">
        <v>268014</v>
      </c>
      <c r="T53" s="558">
        <v>268393</v>
      </c>
      <c r="U53" s="459">
        <v>266913</v>
      </c>
      <c r="V53" s="562"/>
    </row>
    <row r="54" spans="1:68" x14ac:dyDescent="0.25">
      <c r="B54" s="502"/>
      <c r="H54" s="546"/>
      <c r="I54" s="722"/>
      <c r="J54" s="911"/>
      <c r="L54" s="546"/>
      <c r="M54" s="558"/>
      <c r="N54" s="558"/>
      <c r="O54" s="459"/>
      <c r="P54" s="562"/>
      <c r="R54" s="546"/>
      <c r="S54" s="558"/>
      <c r="T54" s="558"/>
      <c r="U54" s="459"/>
      <c r="V54" s="562"/>
    </row>
    <row r="55" spans="1:68" x14ac:dyDescent="0.25">
      <c r="A55" t="s">
        <v>207</v>
      </c>
      <c r="B55" s="802" t="s">
        <v>59</v>
      </c>
      <c r="H55" s="546">
        <v>0</v>
      </c>
      <c r="I55" s="722"/>
      <c r="J55" s="911">
        <v>0</v>
      </c>
      <c r="L55" s="546">
        <v>0</v>
      </c>
      <c r="M55" s="558">
        <v>0</v>
      </c>
      <c r="N55" s="558">
        <v>0</v>
      </c>
      <c r="O55" s="459"/>
      <c r="P55" s="562">
        <v>0</v>
      </c>
      <c r="R55" s="546">
        <v>0</v>
      </c>
      <c r="S55" s="558">
        <v>0</v>
      </c>
      <c r="T55" s="558">
        <v>0</v>
      </c>
      <c r="U55" s="459"/>
      <c r="V55" s="562">
        <v>0</v>
      </c>
    </row>
    <row r="56" spans="1:68" x14ac:dyDescent="0.25">
      <c r="B56" s="802"/>
      <c r="H56" s="546"/>
      <c r="I56" s="722"/>
      <c r="J56" s="911"/>
      <c r="L56" s="546"/>
      <c r="M56" s="559"/>
      <c r="N56" s="559"/>
      <c r="O56" s="459"/>
      <c r="P56" s="562"/>
      <c r="R56" s="546"/>
      <c r="S56" s="559"/>
      <c r="T56" s="559"/>
      <c r="U56" s="459"/>
      <c r="V56" s="562"/>
    </row>
    <row r="57" spans="1:68" x14ac:dyDescent="0.25">
      <c r="A57" t="s">
        <v>208</v>
      </c>
      <c r="B57" s="404" t="s">
        <v>146</v>
      </c>
      <c r="H57" s="546">
        <v>0</v>
      </c>
      <c r="I57" s="722"/>
      <c r="J57" s="911">
        <v>0</v>
      </c>
      <c r="L57" s="546">
        <v>0</v>
      </c>
      <c r="M57" s="533">
        <v>0</v>
      </c>
      <c r="N57" s="533">
        <v>0</v>
      </c>
      <c r="O57" s="459"/>
      <c r="P57" s="562">
        <v>0</v>
      </c>
      <c r="R57" s="546">
        <v>0</v>
      </c>
      <c r="S57" s="533">
        <v>0</v>
      </c>
      <c r="T57" s="533">
        <v>0</v>
      </c>
      <c r="U57" s="459"/>
      <c r="V57" s="562">
        <v>0</v>
      </c>
    </row>
    <row r="58" spans="1:68" x14ac:dyDescent="0.25">
      <c r="B58" s="802"/>
      <c r="H58" s="640"/>
      <c r="J58" s="874"/>
      <c r="L58" s="640"/>
      <c r="M58" s="558"/>
      <c r="N58" s="558"/>
      <c r="P58" s="874"/>
      <c r="R58" s="640"/>
      <c r="S58" s="558"/>
      <c r="T58" s="558"/>
      <c r="V58" s="874"/>
    </row>
    <row r="59" spans="1:68" ht="17.25" x14ac:dyDescent="0.4">
      <c r="B59" s="837" t="s">
        <v>60</v>
      </c>
      <c r="H59" s="640"/>
      <c r="J59" s="661"/>
      <c r="L59" s="640"/>
      <c r="M59" s="576"/>
      <c r="N59" s="576"/>
      <c r="P59" s="874"/>
      <c r="R59" s="640"/>
      <c r="S59" s="576"/>
      <c r="T59" s="576"/>
      <c r="V59" s="874"/>
    </row>
    <row r="60" spans="1:68" x14ac:dyDescent="0.25">
      <c r="B60" s="802" t="s">
        <v>61</v>
      </c>
      <c r="H60" s="648"/>
      <c r="I60" s="767"/>
      <c r="J60" s="700"/>
      <c r="L60" s="648"/>
      <c r="M60" s="558"/>
      <c r="N60" s="558"/>
      <c r="P60" s="883">
        <v>0.85</v>
      </c>
      <c r="R60" s="648"/>
      <c r="S60" s="558"/>
      <c r="T60" s="558"/>
      <c r="V60" s="883">
        <v>0.84799999999999998</v>
      </c>
    </row>
    <row r="61" spans="1:68" ht="15.75" thickBot="1" x14ac:dyDescent="0.3">
      <c r="B61" s="788" t="s">
        <v>62</v>
      </c>
      <c r="H61" s="649"/>
      <c r="I61" s="876"/>
      <c r="J61" s="701"/>
      <c r="L61" s="649"/>
      <c r="M61" s="877"/>
      <c r="N61" s="877"/>
      <c r="O61" s="854"/>
      <c r="P61" s="885">
        <v>0.76500000000000001</v>
      </c>
      <c r="R61" s="649"/>
      <c r="S61" s="877"/>
      <c r="T61" s="877"/>
      <c r="U61" s="854"/>
      <c r="V61" s="885">
        <v>0.77200000000000002</v>
      </c>
    </row>
    <row r="62" spans="1:68" s="14" customFormat="1" x14ac:dyDescent="0.25">
      <c r="A62" s="4"/>
      <c r="C62" s="60"/>
      <c r="D62" s="60"/>
      <c r="E62" s="456"/>
      <c r="F62" s="456"/>
      <c r="G62" s="60"/>
      <c r="H62" s="456"/>
      <c r="I62" s="456"/>
      <c r="J62" s="456"/>
      <c r="K62" s="60"/>
      <c r="L62" s="456"/>
      <c r="M62" s="456"/>
      <c r="N62" s="60"/>
      <c r="O62" s="60"/>
      <c r="P62" s="60"/>
      <c r="Q62" s="60"/>
      <c r="R62" s="456"/>
      <c r="S62" s="456"/>
      <c r="T62" s="60"/>
      <c r="U62" s="60"/>
      <c r="V62" s="60"/>
      <c r="W62" s="60"/>
      <c r="X62" s="456"/>
      <c r="Y62" s="456"/>
      <c r="Z62" s="60"/>
      <c r="AA62" s="60"/>
      <c r="AB62" s="60"/>
      <c r="AC62" s="60"/>
      <c r="AD62" s="456"/>
      <c r="AE62" s="456"/>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row>
    <row r="63" spans="1:68" s="94" customFormat="1" hidden="1" outlineLevel="1" x14ac:dyDescent="0.25">
      <c r="A63" s="4"/>
      <c r="B63" s="243" t="s">
        <v>30</v>
      </c>
      <c r="E63" s="244"/>
      <c r="F63" s="244"/>
      <c r="H63" s="244">
        <v>0</v>
      </c>
      <c r="I63" s="244">
        <v>0</v>
      </c>
      <c r="J63" s="244">
        <v>0</v>
      </c>
      <c r="L63" s="244">
        <v>0</v>
      </c>
      <c r="M63" s="244">
        <v>0</v>
      </c>
      <c r="N63" s="244">
        <v>0</v>
      </c>
      <c r="O63" s="244">
        <v>0</v>
      </c>
      <c r="P63" s="244">
        <v>0</v>
      </c>
      <c r="R63" s="244">
        <v>0</v>
      </c>
      <c r="S63" s="244">
        <v>0</v>
      </c>
      <c r="T63" s="244">
        <v>0</v>
      </c>
      <c r="U63" s="244">
        <v>0</v>
      </c>
      <c r="V63" s="244">
        <v>0</v>
      </c>
      <c r="X63" s="244"/>
      <c r="Y63" s="244"/>
      <c r="Z63" s="244"/>
      <c r="AA63" s="244"/>
      <c r="AB63" s="244"/>
      <c r="AD63" s="244"/>
      <c r="AE63" s="244"/>
      <c r="AF63" s="244"/>
      <c r="AG63" s="244"/>
      <c r="AH63" s="244"/>
      <c r="AJ63" s="244"/>
      <c r="AK63" s="244"/>
      <c r="AL63" s="244"/>
      <c r="AM63" s="244"/>
      <c r="AN63" s="244"/>
      <c r="AP63" s="244"/>
      <c r="AQ63" s="244"/>
      <c r="AR63" s="244"/>
      <c r="AS63" s="244"/>
      <c r="AT63" s="244"/>
      <c r="AV63" s="244"/>
      <c r="AW63" s="244"/>
      <c r="AX63" s="244"/>
      <c r="AY63" s="244"/>
      <c r="AZ63" s="244"/>
      <c r="BB63" s="244"/>
      <c r="BC63" s="244"/>
      <c r="BD63" s="244"/>
      <c r="BE63" s="244"/>
      <c r="BF63" s="244"/>
      <c r="BH63" s="244"/>
      <c r="BI63" s="244"/>
      <c r="BJ63" s="244"/>
      <c r="BK63" s="244"/>
      <c r="BL63" s="244"/>
      <c r="BN63" s="244"/>
      <c r="BO63" s="244"/>
      <c r="BP63" s="244"/>
    </row>
    <row r="64" spans="1:68" s="94" customFormat="1" hidden="1" outlineLevel="1" x14ac:dyDescent="0.25">
      <c r="A64" s="4"/>
      <c r="B64" s="245" t="s">
        <v>31</v>
      </c>
      <c r="E64" s="244"/>
      <c r="F64" s="244"/>
      <c r="H64" s="244">
        <v>0</v>
      </c>
      <c r="I64" s="244">
        <v>0</v>
      </c>
      <c r="J64" s="244">
        <v>0</v>
      </c>
      <c r="L64" s="244">
        <v>0</v>
      </c>
      <c r="M64" s="244">
        <v>0</v>
      </c>
      <c r="N64" s="244">
        <v>0</v>
      </c>
      <c r="O64" s="244">
        <v>0</v>
      </c>
      <c r="P64" s="244">
        <v>0</v>
      </c>
      <c r="R64" s="244">
        <v>0</v>
      </c>
      <c r="S64" s="244">
        <v>0</v>
      </c>
      <c r="T64" s="244">
        <v>0</v>
      </c>
      <c r="U64" s="244">
        <v>0</v>
      </c>
      <c r="V64" s="244">
        <v>0</v>
      </c>
      <c r="X64" s="244"/>
      <c r="Y64" s="244"/>
      <c r="Z64" s="244"/>
      <c r="AA64" s="244"/>
      <c r="AB64" s="244"/>
      <c r="AD64" s="244"/>
      <c r="AE64" s="244"/>
      <c r="AF64" s="244"/>
      <c r="AG64" s="244"/>
      <c r="AH64" s="244"/>
      <c r="AJ64" s="244"/>
      <c r="AK64" s="244"/>
      <c r="AL64" s="244"/>
      <c r="AM64" s="244"/>
      <c r="AN64" s="244"/>
      <c r="AP64" s="244"/>
      <c r="AQ64" s="244"/>
      <c r="AR64" s="244"/>
      <c r="AS64" s="244"/>
      <c r="AT64" s="244"/>
      <c r="AV64" s="244"/>
      <c r="AW64" s="244"/>
      <c r="AX64" s="244"/>
      <c r="AY64" s="244"/>
      <c r="AZ64" s="244"/>
      <c r="BB64" s="244"/>
      <c r="BC64" s="244"/>
      <c r="BD64" s="244"/>
      <c r="BE64" s="244"/>
      <c r="BF64" s="244"/>
      <c r="BH64" s="244"/>
      <c r="BI64" s="244"/>
      <c r="BJ64" s="244"/>
      <c r="BK64" s="244"/>
      <c r="BL64" s="244"/>
      <c r="BN64" s="244"/>
      <c r="BO64" s="244"/>
      <c r="BP64" s="244"/>
    </row>
    <row r="65" spans="1:68" s="94" customFormat="1" hidden="1" outlineLevel="1" x14ac:dyDescent="0.25">
      <c r="A65" s="4"/>
      <c r="B65" s="245" t="s">
        <v>17</v>
      </c>
      <c r="E65" s="244"/>
      <c r="F65" s="244"/>
      <c r="H65" s="244">
        <v>0</v>
      </c>
      <c r="I65" s="244">
        <v>0</v>
      </c>
      <c r="J65" s="244">
        <v>0</v>
      </c>
      <c r="L65" s="244">
        <v>0</v>
      </c>
      <c r="M65" s="244">
        <v>0</v>
      </c>
      <c r="N65" s="244">
        <v>0</v>
      </c>
      <c r="O65" s="244">
        <v>0</v>
      </c>
      <c r="P65" s="244">
        <v>0</v>
      </c>
      <c r="R65" s="244">
        <v>0</v>
      </c>
      <c r="S65" s="244">
        <v>0</v>
      </c>
      <c r="T65" s="244">
        <v>0</v>
      </c>
      <c r="U65" s="244">
        <v>0</v>
      </c>
      <c r="V65" s="244">
        <v>0</v>
      </c>
      <c r="X65" s="244"/>
      <c r="Y65" s="244"/>
      <c r="Z65" s="244"/>
      <c r="AA65" s="244"/>
      <c r="AB65" s="244"/>
      <c r="AD65" s="244"/>
      <c r="AE65" s="244"/>
      <c r="AF65" s="244"/>
      <c r="AG65" s="244"/>
      <c r="AH65" s="244"/>
      <c r="AJ65" s="244"/>
      <c r="AK65" s="244"/>
      <c r="AL65" s="244"/>
      <c r="AM65" s="244"/>
      <c r="AN65" s="244"/>
      <c r="AP65" s="244"/>
      <c r="AQ65" s="244"/>
      <c r="AR65" s="244"/>
      <c r="AS65" s="244"/>
      <c r="AT65" s="244"/>
      <c r="AV65" s="244"/>
      <c r="AW65" s="244"/>
      <c r="AX65" s="244"/>
      <c r="AY65" s="244"/>
      <c r="AZ65" s="244"/>
      <c r="BB65" s="244"/>
      <c r="BC65" s="244"/>
      <c r="BD65" s="244"/>
      <c r="BE65" s="244"/>
      <c r="BF65" s="244"/>
      <c r="BH65" s="244"/>
      <c r="BI65" s="244"/>
      <c r="BJ65" s="244"/>
      <c r="BK65" s="244"/>
      <c r="BL65" s="244"/>
      <c r="BN65" s="244"/>
      <c r="BO65" s="244"/>
      <c r="BP65" s="244"/>
    </row>
    <row r="66" spans="1:68" s="94" customFormat="1" hidden="1" outlineLevel="1" x14ac:dyDescent="0.25">
      <c r="A66" s="4"/>
      <c r="B66" s="245" t="s">
        <v>50</v>
      </c>
      <c r="E66" s="244"/>
      <c r="F66" s="244"/>
      <c r="H66" s="244">
        <v>1</v>
      </c>
      <c r="I66" s="244">
        <v>-1</v>
      </c>
      <c r="J66" s="244">
        <v>-0.91099999999460102</v>
      </c>
      <c r="L66" s="244">
        <v>0</v>
      </c>
      <c r="M66" s="244">
        <v>0</v>
      </c>
      <c r="N66" s="244">
        <v>0</v>
      </c>
      <c r="O66" s="244">
        <v>0</v>
      </c>
      <c r="P66" s="244">
        <v>0</v>
      </c>
      <c r="R66" s="244">
        <v>0</v>
      </c>
      <c r="S66" s="244">
        <v>0</v>
      </c>
      <c r="T66" s="244">
        <v>0</v>
      </c>
      <c r="U66" s="244">
        <v>0</v>
      </c>
      <c r="V66" s="244">
        <v>0</v>
      </c>
      <c r="X66" s="244"/>
      <c r="Y66" s="244"/>
      <c r="Z66" s="244"/>
      <c r="AA66" s="244"/>
      <c r="AB66" s="244"/>
      <c r="AD66" s="244"/>
      <c r="AE66" s="244"/>
      <c r="AF66" s="244"/>
      <c r="AG66" s="244"/>
      <c r="AH66" s="244"/>
      <c r="AJ66" s="244"/>
      <c r="AK66" s="244"/>
      <c r="AL66" s="244"/>
      <c r="AM66" s="244"/>
      <c r="AN66" s="244"/>
      <c r="AP66" s="244"/>
      <c r="AQ66" s="244"/>
      <c r="AR66" s="244"/>
      <c r="AS66" s="244"/>
      <c r="AT66" s="244"/>
      <c r="AV66" s="244"/>
      <c r="AW66" s="244"/>
      <c r="AX66" s="244"/>
      <c r="AY66" s="244"/>
      <c r="AZ66" s="244"/>
      <c r="BB66" s="244"/>
      <c r="BC66" s="244"/>
      <c r="BD66" s="244"/>
      <c r="BE66" s="244"/>
      <c r="BF66" s="244"/>
      <c r="BH66" s="244"/>
      <c r="BI66" s="244"/>
      <c r="BJ66" s="244"/>
      <c r="BK66" s="244"/>
      <c r="BL66" s="244"/>
      <c r="BN66" s="244"/>
      <c r="BO66" s="244"/>
      <c r="BP66" s="244"/>
    </row>
    <row r="67" spans="1:68" s="94" customFormat="1" hidden="1" outlineLevel="1" x14ac:dyDescent="0.25">
      <c r="A67" s="4"/>
      <c r="B67" s="245" t="s">
        <v>126</v>
      </c>
      <c r="E67" s="244"/>
      <c r="F67" s="244"/>
      <c r="H67" s="244">
        <v>0</v>
      </c>
      <c r="I67" s="244">
        <v>0</v>
      </c>
      <c r="J67" s="244">
        <v>-0.91099999999460102</v>
      </c>
      <c r="L67" s="244">
        <v>0</v>
      </c>
      <c r="M67" s="244">
        <v>0</v>
      </c>
      <c r="N67" s="244">
        <v>0</v>
      </c>
      <c r="O67" s="244">
        <v>0</v>
      </c>
      <c r="P67" s="244">
        <v>0</v>
      </c>
      <c r="R67" s="244">
        <v>0</v>
      </c>
      <c r="S67" s="244">
        <v>0</v>
      </c>
      <c r="T67" s="244">
        <v>0</v>
      </c>
      <c r="U67" s="244">
        <v>0</v>
      </c>
      <c r="V67" s="244">
        <v>0</v>
      </c>
      <c r="X67" s="244"/>
      <c r="Y67" s="244"/>
      <c r="Z67" s="244"/>
      <c r="AA67" s="244"/>
      <c r="AB67" s="244"/>
      <c r="AD67" s="244"/>
      <c r="AE67" s="244"/>
      <c r="AF67" s="244"/>
      <c r="AG67" s="244"/>
      <c r="AH67" s="244"/>
      <c r="AJ67" s="244"/>
      <c r="AK67" s="244"/>
      <c r="AL67" s="244"/>
      <c r="AM67" s="244"/>
      <c r="AN67" s="244"/>
      <c r="AP67" s="244"/>
      <c r="AQ67" s="244"/>
      <c r="AR67" s="244"/>
      <c r="AS67" s="244"/>
      <c r="AT67" s="244"/>
      <c r="AV67" s="244"/>
      <c r="AW67" s="244"/>
      <c r="AX67" s="244"/>
      <c r="AY67" s="244"/>
      <c r="AZ67" s="244"/>
      <c r="BB67" s="244"/>
      <c r="BC67" s="244"/>
      <c r="BD67" s="244"/>
      <c r="BE67" s="244"/>
      <c r="BF67" s="244"/>
      <c r="BH67" s="244"/>
      <c r="BI67" s="244"/>
      <c r="BJ67" s="244"/>
      <c r="BK67" s="244"/>
      <c r="BL67" s="244"/>
      <c r="BN67" s="244"/>
      <c r="BO67" s="244"/>
      <c r="BP67" s="244"/>
    </row>
    <row r="68" spans="1:68" s="94" customFormat="1" hidden="1" outlineLevel="1" x14ac:dyDescent="0.25">
      <c r="A68" s="4"/>
      <c r="B68" s="245" t="s">
        <v>32</v>
      </c>
      <c r="E68" s="244"/>
      <c r="F68" s="244"/>
      <c r="H68" s="244">
        <v>0</v>
      </c>
      <c r="I68" s="244">
        <v>0</v>
      </c>
      <c r="J68" s="244">
        <v>0</v>
      </c>
      <c r="L68" s="244">
        <v>0</v>
      </c>
      <c r="M68" s="244">
        <v>0</v>
      </c>
      <c r="N68" s="244">
        <v>0</v>
      </c>
      <c r="O68" s="244">
        <v>0</v>
      </c>
      <c r="P68" s="244">
        <v>0</v>
      </c>
      <c r="R68" s="244">
        <v>0</v>
      </c>
      <c r="S68" s="244">
        <v>0</v>
      </c>
      <c r="T68" s="244">
        <v>0</v>
      </c>
      <c r="U68" s="244">
        <v>0</v>
      </c>
      <c r="V68" s="244">
        <v>0</v>
      </c>
      <c r="X68" s="244"/>
      <c r="Y68" s="244"/>
      <c r="Z68" s="244"/>
      <c r="AA68" s="244"/>
      <c r="AB68" s="244"/>
      <c r="AD68" s="244"/>
      <c r="AE68" s="244"/>
      <c r="AF68" s="244"/>
      <c r="AG68" s="244"/>
      <c r="AH68" s="244"/>
      <c r="AJ68" s="244"/>
      <c r="AK68" s="244"/>
      <c r="AL68" s="244"/>
      <c r="AM68" s="244"/>
      <c r="AN68" s="244"/>
      <c r="AP68" s="244"/>
      <c r="AQ68" s="244"/>
      <c r="AR68" s="244"/>
      <c r="AS68" s="244"/>
      <c r="AT68" s="244"/>
      <c r="AV68" s="244"/>
      <c r="AW68" s="244"/>
      <c r="AX68" s="244"/>
      <c r="AY68" s="244"/>
      <c r="AZ68" s="244"/>
      <c r="BB68" s="244"/>
      <c r="BC68" s="244"/>
      <c r="BD68" s="244"/>
      <c r="BE68" s="244"/>
      <c r="BF68" s="244"/>
      <c r="BH68" s="244"/>
      <c r="BI68" s="244"/>
      <c r="BJ68" s="244"/>
      <c r="BK68" s="244"/>
      <c r="BL68" s="244"/>
      <c r="BN68" s="244"/>
      <c r="BO68" s="244"/>
      <c r="BP68" s="244"/>
    </row>
    <row r="69" spans="1:68" s="94" customFormat="1" hidden="1" outlineLevel="1" x14ac:dyDescent="0.25">
      <c r="A69" s="4"/>
      <c r="B69" s="245" t="s">
        <v>33</v>
      </c>
      <c r="E69" s="244"/>
      <c r="F69" s="244"/>
      <c r="H69" s="244">
        <v>0</v>
      </c>
      <c r="I69" s="244">
        <v>0</v>
      </c>
      <c r="J69" s="244">
        <v>0</v>
      </c>
      <c r="L69" s="244">
        <v>0</v>
      </c>
      <c r="M69" s="244">
        <v>0</v>
      </c>
      <c r="N69" s="244">
        <v>0</v>
      </c>
      <c r="O69" s="244">
        <v>0</v>
      </c>
      <c r="P69" s="244">
        <v>0</v>
      </c>
      <c r="R69" s="244">
        <v>0</v>
      </c>
      <c r="S69" s="244">
        <v>0</v>
      </c>
      <c r="T69" s="244">
        <v>0</v>
      </c>
      <c r="U69" s="244">
        <v>0</v>
      </c>
      <c r="V69" s="244">
        <v>0</v>
      </c>
      <c r="X69" s="244"/>
      <c r="Y69" s="244"/>
      <c r="Z69" s="244"/>
      <c r="AA69" s="244"/>
      <c r="AB69" s="244"/>
      <c r="AD69" s="244"/>
      <c r="AE69" s="244"/>
      <c r="AF69" s="244"/>
      <c r="AG69" s="244"/>
      <c r="AH69" s="244"/>
      <c r="AJ69" s="244"/>
      <c r="AK69" s="244"/>
      <c r="AL69" s="244"/>
      <c r="AM69" s="244"/>
      <c r="AN69" s="244"/>
      <c r="AP69" s="244"/>
      <c r="AQ69" s="244"/>
      <c r="AR69" s="244"/>
      <c r="AS69" s="244"/>
      <c r="AT69" s="244"/>
      <c r="AV69" s="244"/>
      <c r="AW69" s="244"/>
      <c r="AX69" s="244"/>
      <c r="AY69" s="244"/>
      <c r="AZ69" s="244"/>
      <c r="BB69" s="244"/>
      <c r="BC69" s="244"/>
      <c r="BD69" s="244"/>
      <c r="BE69" s="244"/>
      <c r="BF69" s="244"/>
      <c r="BH69" s="244"/>
      <c r="BI69" s="244"/>
      <c r="BJ69" s="244"/>
      <c r="BK69" s="244"/>
      <c r="BL69" s="244"/>
      <c r="BN69" s="244"/>
      <c r="BO69" s="244"/>
      <c r="BP69" s="244"/>
    </row>
    <row r="70" spans="1:68" s="14" customFormat="1" collapsed="1" x14ac:dyDescent="0.25">
      <c r="A70" s="4" t="s">
        <v>201</v>
      </c>
      <c r="C70" s="60"/>
      <c r="D70" s="60"/>
      <c r="E70" s="456"/>
      <c r="F70" s="456"/>
      <c r="G70" s="60"/>
      <c r="H70" s="456"/>
      <c r="I70" s="456"/>
      <c r="J70" s="456"/>
      <c r="K70" s="60"/>
      <c r="L70" s="456"/>
      <c r="M70" s="456"/>
      <c r="N70" s="60"/>
      <c r="O70" s="60"/>
      <c r="P70" s="60"/>
      <c r="Q70" s="60"/>
      <c r="R70" s="456"/>
      <c r="S70" s="456"/>
      <c r="T70" s="60"/>
      <c r="U70" s="60"/>
      <c r="V70" s="60"/>
      <c r="W70" s="60"/>
      <c r="X70" s="456"/>
      <c r="Y70" s="456"/>
      <c r="Z70" s="60"/>
      <c r="AA70" s="60"/>
      <c r="AB70" s="60"/>
      <c r="AC70" s="60"/>
      <c r="AD70" s="456"/>
      <c r="AE70" s="456"/>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row>
    <row r="71" spans="1:68" s="4" customFormat="1" x14ac:dyDescent="0.25">
      <c r="A71" s="94" t="s">
        <v>202</v>
      </c>
    </row>
    <row r="72" spans="1:68" s="14" customFormat="1" x14ac:dyDescent="0.25">
      <c r="A72" s="4" t="s">
        <v>203</v>
      </c>
      <c r="C72" s="60"/>
      <c r="D72" s="60"/>
      <c r="E72" s="456"/>
      <c r="F72" s="456"/>
      <c r="G72" s="60"/>
      <c r="H72" s="456"/>
      <c r="I72" s="456"/>
      <c r="J72" s="456"/>
      <c r="K72" s="60"/>
      <c r="L72" s="456"/>
      <c r="M72" s="456"/>
      <c r="N72" s="60"/>
      <c r="O72" s="60"/>
      <c r="P72" s="60"/>
      <c r="Q72" s="60"/>
      <c r="R72" s="456"/>
      <c r="S72" s="456"/>
      <c r="T72" s="60"/>
      <c r="U72" s="60"/>
      <c r="V72" s="60"/>
      <c r="W72" s="60"/>
      <c r="X72" s="456"/>
      <c r="Y72" s="456"/>
      <c r="Z72" s="60"/>
      <c r="AA72" s="60"/>
      <c r="AB72" s="60"/>
      <c r="AC72" s="60"/>
      <c r="AD72" s="456"/>
      <c r="AE72" s="456"/>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row>
    <row r="73" spans="1:68" s="4" customFormat="1" x14ac:dyDescent="0.25">
      <c r="A73" s="94" t="s">
        <v>204</v>
      </c>
    </row>
    <row r="74" spans="1:68" s="14" customFormat="1" x14ac:dyDescent="0.25">
      <c r="A74" s="4"/>
      <c r="C74" s="60"/>
      <c r="D74" s="60"/>
      <c r="E74" s="456"/>
      <c r="F74" s="456"/>
      <c r="G74" s="60"/>
      <c r="H74" s="456"/>
      <c r="I74" s="456"/>
      <c r="J74" s="456"/>
      <c r="K74" s="60"/>
      <c r="L74" s="456"/>
      <c r="M74" s="456"/>
      <c r="N74" s="60"/>
      <c r="O74" s="60"/>
      <c r="P74" s="60"/>
      <c r="Q74" s="60"/>
      <c r="R74" s="456"/>
      <c r="S74" s="456"/>
      <c r="T74" s="60"/>
      <c r="U74" s="60"/>
      <c r="V74" s="60"/>
      <c r="W74" s="60"/>
      <c r="X74" s="456"/>
      <c r="Y74" s="456"/>
      <c r="Z74" s="60"/>
      <c r="AA74" s="60"/>
      <c r="AB74" s="60"/>
      <c r="AC74" s="60"/>
      <c r="AD74" s="456"/>
      <c r="AE74" s="456"/>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row>
    <row r="75" spans="1:68" s="4" customFormat="1" x14ac:dyDescent="0.25">
      <c r="A75" s="94"/>
    </row>
    <row r="76" spans="1:68" s="14" customFormat="1" x14ac:dyDescent="0.25">
      <c r="A76" s="4"/>
      <c r="C76" s="60"/>
      <c r="D76" s="60"/>
      <c r="E76" s="456"/>
      <c r="F76" s="456"/>
      <c r="G76" s="60"/>
      <c r="H76" s="456"/>
      <c r="I76" s="456"/>
      <c r="J76" s="456"/>
      <c r="K76" s="60"/>
      <c r="L76" s="456"/>
      <c r="M76" s="456"/>
      <c r="N76" s="60"/>
      <c r="O76" s="60"/>
      <c r="P76" s="60"/>
      <c r="Q76" s="60"/>
      <c r="R76" s="456"/>
      <c r="S76" s="456"/>
      <c r="T76" s="60"/>
      <c r="U76" s="60"/>
      <c r="V76" s="60"/>
      <c r="W76" s="60"/>
      <c r="X76" s="456"/>
      <c r="Y76" s="456"/>
      <c r="Z76" s="60"/>
      <c r="AA76" s="60"/>
      <c r="AB76" s="60"/>
      <c r="AC76" s="60"/>
      <c r="AD76" s="456"/>
      <c r="AE76" s="456"/>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row>
    <row r="77" spans="1:68" s="4" customFormat="1" x14ac:dyDescent="0.25">
      <c r="A77" s="94"/>
    </row>
    <row r="78" spans="1:68" s="14" customFormat="1" x14ac:dyDescent="0.25">
      <c r="A78" s="4"/>
      <c r="C78" s="60"/>
      <c r="D78" s="60"/>
      <c r="E78" s="456"/>
      <c r="F78" s="456"/>
      <c r="G78" s="60"/>
      <c r="H78" s="456"/>
      <c r="I78" s="456"/>
      <c r="J78" s="456"/>
      <c r="K78" s="60"/>
      <c r="L78" s="456"/>
      <c r="M78" s="456"/>
      <c r="N78" s="60"/>
      <c r="O78" s="60"/>
      <c r="P78" s="60"/>
      <c r="Q78" s="60"/>
      <c r="R78" s="456"/>
      <c r="S78" s="456"/>
      <c r="T78" s="60"/>
      <c r="U78" s="60"/>
      <c r="V78" s="60"/>
      <c r="W78" s="60"/>
      <c r="X78" s="456"/>
      <c r="Y78" s="456"/>
      <c r="Z78" s="60"/>
      <c r="AA78" s="60"/>
      <c r="AB78" s="60"/>
      <c r="AC78" s="60"/>
      <c r="AD78" s="456"/>
      <c r="AE78" s="456"/>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row>
    <row r="79" spans="1:68" s="4" customFormat="1" x14ac:dyDescent="0.25">
      <c r="A79" s="94"/>
    </row>
    <row r="80" spans="1:68" s="14" customFormat="1" x14ac:dyDescent="0.25">
      <c r="A80" s="4"/>
      <c r="C80" s="60"/>
      <c r="D80" s="60"/>
      <c r="E80" s="456"/>
      <c r="F80" s="456"/>
      <c r="G80" s="60"/>
      <c r="H80" s="456"/>
      <c r="I80" s="456"/>
      <c r="J80" s="456"/>
      <c r="K80" s="60"/>
      <c r="L80" s="456"/>
      <c r="M80" s="456"/>
      <c r="N80" s="60"/>
      <c r="O80" s="60"/>
      <c r="P80" s="60"/>
      <c r="Q80" s="60"/>
      <c r="R80" s="456"/>
      <c r="S80" s="456"/>
      <c r="T80" s="60"/>
      <c r="U80" s="60"/>
      <c r="V80" s="60"/>
      <c r="W80" s="60"/>
      <c r="X80" s="456"/>
      <c r="Y80" s="456"/>
      <c r="Z80" s="60"/>
      <c r="AA80" s="60"/>
      <c r="AB80" s="60"/>
      <c r="AC80" s="60"/>
      <c r="AD80" s="456"/>
      <c r="AE80" s="456"/>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row>
    <row r="81" spans="1:68" s="4" customFormat="1" x14ac:dyDescent="0.25">
      <c r="A81" s="94"/>
    </row>
    <row r="82" spans="1:68" s="14" customFormat="1" x14ac:dyDescent="0.25">
      <c r="A82" s="4"/>
      <c r="C82" s="60"/>
      <c r="D82" s="60"/>
      <c r="E82" s="456"/>
      <c r="F82" s="456"/>
      <c r="G82" s="60"/>
      <c r="H82" s="456"/>
      <c r="I82" s="456"/>
      <c r="J82" s="456"/>
      <c r="K82" s="60"/>
      <c r="L82" s="456"/>
      <c r="M82" s="456"/>
      <c r="N82" s="60"/>
      <c r="O82" s="60"/>
      <c r="P82" s="60"/>
      <c r="Q82" s="60"/>
      <c r="R82" s="456"/>
      <c r="S82" s="456"/>
      <c r="T82" s="60"/>
      <c r="U82" s="60"/>
      <c r="V82" s="60"/>
      <c r="W82" s="60"/>
      <c r="X82" s="456"/>
      <c r="Y82" s="456"/>
      <c r="Z82" s="60"/>
      <c r="AA82" s="60"/>
      <c r="AB82" s="60"/>
      <c r="AC82" s="60"/>
      <c r="AD82" s="456"/>
      <c r="AE82" s="456"/>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row>
    <row r="83" spans="1:68" s="4" customFormat="1" x14ac:dyDescent="0.25">
      <c r="A83" s="94"/>
    </row>
    <row r="84" spans="1:68" s="14" customFormat="1" x14ac:dyDescent="0.25">
      <c r="A84" s="4"/>
      <c r="C84" s="60"/>
      <c r="D84" s="60"/>
      <c r="E84" s="456"/>
      <c r="F84" s="456"/>
      <c r="G84" s="60"/>
      <c r="H84" s="456"/>
      <c r="I84" s="456"/>
      <c r="J84" s="456"/>
      <c r="K84" s="60"/>
      <c r="L84" s="456"/>
      <c r="M84" s="456"/>
      <c r="N84" s="60"/>
      <c r="O84" s="60"/>
      <c r="P84" s="60"/>
      <c r="Q84" s="60"/>
      <c r="R84" s="456"/>
      <c r="S84" s="456"/>
      <c r="T84" s="60"/>
      <c r="U84" s="60"/>
      <c r="V84" s="60"/>
      <c r="W84" s="60"/>
      <c r="X84" s="456"/>
      <c r="Y84" s="456"/>
      <c r="Z84" s="60"/>
      <c r="AA84" s="60"/>
      <c r="AB84" s="60"/>
      <c r="AC84" s="60"/>
      <c r="AD84" s="456"/>
      <c r="AE84" s="456"/>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row>
    <row r="85" spans="1:68" s="4" customFormat="1" x14ac:dyDescent="0.25">
      <c r="A85" s="94"/>
    </row>
    <row r="86" spans="1:68" s="14" customFormat="1" x14ac:dyDescent="0.25">
      <c r="A86" s="4"/>
      <c r="C86" s="60"/>
      <c r="D86" s="60"/>
      <c r="E86" s="456"/>
      <c r="F86" s="456"/>
      <c r="G86" s="60"/>
      <c r="H86" s="456"/>
      <c r="I86" s="456"/>
      <c r="J86" s="456"/>
      <c r="K86" s="60"/>
      <c r="L86" s="456"/>
      <c r="M86" s="456"/>
      <c r="N86" s="60"/>
      <c r="O86" s="60"/>
      <c r="P86" s="60"/>
      <c r="Q86" s="60"/>
      <c r="R86" s="456"/>
      <c r="S86" s="456"/>
      <c r="T86" s="60"/>
      <c r="U86" s="60"/>
      <c r="V86" s="60"/>
      <c r="W86" s="60"/>
      <c r="X86" s="456"/>
      <c r="Y86" s="456"/>
      <c r="Z86" s="60"/>
      <c r="AA86" s="60"/>
      <c r="AB86" s="60"/>
      <c r="AC86" s="60"/>
      <c r="AD86" s="456"/>
      <c r="AE86" s="456"/>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row>
    <row r="87" spans="1:68" s="4" customFormat="1" x14ac:dyDescent="0.25">
      <c r="A87" s="94"/>
    </row>
    <row r="88" spans="1:68" s="14" customFormat="1" x14ac:dyDescent="0.25">
      <c r="A88" s="4"/>
      <c r="C88" s="60"/>
      <c r="D88" s="60"/>
      <c r="E88" s="456"/>
      <c r="F88" s="456"/>
      <c r="G88" s="60"/>
      <c r="H88" s="456"/>
      <c r="I88" s="456"/>
      <c r="J88" s="456"/>
      <c r="K88" s="60"/>
      <c r="L88" s="456"/>
      <c r="M88" s="456"/>
      <c r="N88" s="60"/>
      <c r="O88" s="60"/>
      <c r="P88" s="60"/>
      <c r="Q88" s="60"/>
      <c r="R88" s="456"/>
      <c r="S88" s="456"/>
      <c r="T88" s="60"/>
      <c r="U88" s="60"/>
      <c r="V88" s="60"/>
      <c r="W88" s="60"/>
      <c r="X88" s="456"/>
      <c r="Y88" s="456"/>
      <c r="Z88" s="60"/>
      <c r="AA88" s="60"/>
      <c r="AB88" s="60"/>
      <c r="AC88" s="60"/>
      <c r="AD88" s="456"/>
      <c r="AE88" s="456"/>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row>
    <row r="89" spans="1:68" s="4" customFormat="1" x14ac:dyDescent="0.25">
      <c r="A89" s="94"/>
    </row>
    <row r="90" spans="1:68" s="14" customFormat="1" x14ac:dyDescent="0.25">
      <c r="A90" s="4"/>
      <c r="C90" s="60"/>
      <c r="D90" s="60"/>
      <c r="E90" s="456"/>
      <c r="F90" s="456"/>
      <c r="G90" s="60"/>
      <c r="H90" s="456"/>
      <c r="I90" s="456"/>
      <c r="J90" s="456"/>
      <c r="K90" s="60"/>
      <c r="L90" s="456"/>
      <c r="M90" s="456"/>
      <c r="N90" s="60"/>
      <c r="O90" s="60"/>
      <c r="P90" s="60"/>
      <c r="Q90" s="60"/>
      <c r="R90" s="456"/>
      <c r="S90" s="456"/>
      <c r="T90" s="60"/>
      <c r="U90" s="60"/>
      <c r="V90" s="60"/>
      <c r="W90" s="60"/>
      <c r="X90" s="456"/>
      <c r="Y90" s="456"/>
      <c r="Z90" s="60"/>
      <c r="AA90" s="60"/>
      <c r="AB90" s="60"/>
      <c r="AC90" s="60"/>
      <c r="AD90" s="456"/>
      <c r="AE90" s="456"/>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s="4" customFormat="1" x14ac:dyDescent="0.25">
      <c r="A91" s="94"/>
    </row>
    <row r="92" spans="1:68" s="14" customFormat="1" x14ac:dyDescent="0.25">
      <c r="A92" s="4"/>
      <c r="C92" s="60"/>
      <c r="D92" s="60"/>
      <c r="E92" s="456"/>
      <c r="F92" s="456"/>
      <c r="G92" s="60"/>
      <c r="H92" s="456"/>
      <c r="I92" s="456"/>
      <c r="J92" s="456"/>
      <c r="K92" s="60"/>
      <c r="L92" s="456"/>
      <c r="M92" s="456"/>
      <c r="N92" s="60"/>
      <c r="O92" s="60"/>
      <c r="P92" s="60"/>
      <c r="Q92" s="60"/>
      <c r="R92" s="456"/>
      <c r="S92" s="456"/>
      <c r="T92" s="60"/>
      <c r="U92" s="60"/>
      <c r="V92" s="60"/>
      <c r="W92" s="60"/>
      <c r="X92" s="456"/>
      <c r="Y92" s="456"/>
      <c r="Z92" s="60"/>
      <c r="AA92" s="60"/>
      <c r="AB92" s="60"/>
      <c r="AC92" s="60"/>
      <c r="AD92" s="456"/>
      <c r="AE92" s="456"/>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s="4" customFormat="1" x14ac:dyDescent="0.25">
      <c r="A93" s="94"/>
    </row>
    <row r="94" spans="1:68" s="14" customFormat="1" x14ac:dyDescent="0.25">
      <c r="A94" s="4"/>
      <c r="C94" s="60"/>
      <c r="D94" s="60"/>
      <c r="E94" s="456"/>
      <c r="F94" s="456"/>
      <c r="G94" s="60"/>
      <c r="H94" s="456"/>
      <c r="I94" s="456"/>
      <c r="J94" s="456"/>
      <c r="K94" s="60"/>
      <c r="L94" s="456"/>
      <c r="M94" s="456"/>
      <c r="N94" s="60"/>
      <c r="O94" s="60"/>
      <c r="P94" s="60"/>
      <c r="Q94" s="60"/>
      <c r="R94" s="456"/>
      <c r="S94" s="456"/>
      <c r="T94" s="60"/>
      <c r="U94" s="60"/>
      <c r="V94" s="60"/>
      <c r="W94" s="60"/>
      <c r="X94" s="456"/>
      <c r="Y94" s="456"/>
      <c r="Z94" s="60"/>
      <c r="AA94" s="60"/>
      <c r="AB94" s="60"/>
      <c r="AC94" s="60"/>
      <c r="AD94" s="456"/>
      <c r="AE94" s="456"/>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s="4" customFormat="1" x14ac:dyDescent="0.25">
      <c r="A95" s="94"/>
    </row>
    <row r="96" spans="1:68" s="14" customFormat="1" x14ac:dyDescent="0.25">
      <c r="A96" s="4"/>
      <c r="C96" s="60"/>
      <c r="D96" s="60"/>
      <c r="E96" s="456"/>
      <c r="F96" s="456"/>
      <c r="G96" s="60"/>
      <c r="H96" s="456"/>
      <c r="I96" s="456"/>
      <c r="J96" s="456"/>
      <c r="K96" s="60"/>
      <c r="L96" s="456"/>
      <c r="M96" s="456"/>
      <c r="N96" s="60"/>
      <c r="O96" s="60"/>
      <c r="P96" s="60"/>
      <c r="Q96" s="60"/>
      <c r="R96" s="456"/>
      <c r="S96" s="456"/>
      <c r="T96" s="60"/>
      <c r="U96" s="60"/>
      <c r="V96" s="60"/>
      <c r="W96" s="60"/>
      <c r="X96" s="456"/>
      <c r="Y96" s="456"/>
      <c r="Z96" s="60"/>
      <c r="AA96" s="60"/>
      <c r="AB96" s="60"/>
      <c r="AC96" s="60"/>
      <c r="AD96" s="456"/>
      <c r="AE96" s="456"/>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row>
    <row r="97" spans="1:68" s="4" customFormat="1" x14ac:dyDescent="0.25">
      <c r="A97" s="94"/>
    </row>
    <row r="98" spans="1:68" s="14" customFormat="1" x14ac:dyDescent="0.25">
      <c r="A98" s="4"/>
      <c r="C98" s="60"/>
      <c r="D98" s="60"/>
      <c r="E98" s="456"/>
      <c r="F98" s="456"/>
      <c r="G98" s="60"/>
      <c r="H98" s="456"/>
      <c r="I98" s="456"/>
      <c r="J98" s="456"/>
      <c r="K98" s="60"/>
      <c r="L98" s="456"/>
      <c r="M98" s="456"/>
      <c r="N98" s="60"/>
      <c r="O98" s="60"/>
      <c r="P98" s="60"/>
      <c r="Q98" s="60"/>
      <c r="R98" s="456"/>
      <c r="S98" s="456"/>
      <c r="T98" s="60"/>
      <c r="U98" s="60"/>
      <c r="V98" s="60"/>
      <c r="W98" s="60"/>
      <c r="X98" s="456"/>
      <c r="Y98" s="456"/>
      <c r="Z98" s="60"/>
      <c r="AA98" s="60"/>
      <c r="AB98" s="60"/>
      <c r="AC98" s="60"/>
      <c r="AD98" s="456"/>
      <c r="AE98" s="456"/>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row>
    <row r="99" spans="1:68" s="4" customFormat="1" x14ac:dyDescent="0.25">
      <c r="A99" s="94"/>
    </row>
    <row r="100" spans="1:68" s="14" customFormat="1" x14ac:dyDescent="0.25">
      <c r="A100" s="4"/>
      <c r="C100" s="60"/>
      <c r="D100" s="60"/>
      <c r="E100" s="456"/>
      <c r="F100" s="456"/>
      <c r="G100" s="60"/>
      <c r="H100" s="456"/>
      <c r="I100" s="456"/>
      <c r="J100" s="456"/>
      <c r="K100" s="60"/>
      <c r="L100" s="456"/>
      <c r="M100" s="456"/>
      <c r="N100" s="60"/>
      <c r="O100" s="60"/>
      <c r="P100" s="60"/>
      <c r="Q100" s="60"/>
      <c r="R100" s="456"/>
      <c r="S100" s="456"/>
      <c r="T100" s="60"/>
      <c r="U100" s="60"/>
      <c r="V100" s="60"/>
      <c r="W100" s="60"/>
      <c r="X100" s="456"/>
      <c r="Y100" s="456"/>
      <c r="Z100" s="60"/>
      <c r="AA100" s="60"/>
      <c r="AB100" s="60"/>
      <c r="AC100" s="60"/>
      <c r="AD100" s="456"/>
      <c r="AE100" s="456"/>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row>
    <row r="101" spans="1:68" s="4" customFormat="1" x14ac:dyDescent="0.25">
      <c r="A101" s="94"/>
    </row>
    <row r="102" spans="1:68" s="14" customFormat="1" x14ac:dyDescent="0.25">
      <c r="A102" s="4"/>
      <c r="C102" s="60"/>
      <c r="D102" s="60"/>
      <c r="E102" s="456"/>
      <c r="F102" s="456"/>
      <c r="G102" s="60"/>
      <c r="H102" s="456"/>
      <c r="I102" s="456"/>
      <c r="J102" s="456"/>
      <c r="K102" s="60"/>
      <c r="L102" s="456"/>
      <c r="M102" s="456"/>
      <c r="N102" s="60"/>
      <c r="O102" s="60"/>
      <c r="P102" s="60"/>
      <c r="Q102" s="60"/>
      <c r="R102" s="456"/>
      <c r="S102" s="456"/>
      <c r="T102" s="60"/>
      <c r="U102" s="60"/>
      <c r="V102" s="60"/>
      <c r="W102" s="60"/>
      <c r="X102" s="456"/>
      <c r="Y102" s="456"/>
      <c r="Z102" s="60"/>
      <c r="AA102" s="60"/>
      <c r="AB102" s="60"/>
      <c r="AC102" s="60"/>
      <c r="AD102" s="456"/>
      <c r="AE102" s="456"/>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row>
    <row r="103" spans="1:68" s="4" customFormat="1" x14ac:dyDescent="0.25">
      <c r="A103" s="94"/>
    </row>
    <row r="104" spans="1:68" s="14" customFormat="1" x14ac:dyDescent="0.25">
      <c r="A104" s="4"/>
      <c r="C104" s="60"/>
      <c r="D104" s="60"/>
      <c r="E104" s="456"/>
      <c r="F104" s="456"/>
      <c r="G104" s="60"/>
      <c r="H104" s="456"/>
      <c r="I104" s="456"/>
      <c r="J104" s="456"/>
      <c r="K104" s="60"/>
      <c r="L104" s="456"/>
      <c r="M104" s="456"/>
      <c r="N104" s="60"/>
      <c r="O104" s="60"/>
      <c r="P104" s="60"/>
      <c r="Q104" s="60"/>
      <c r="R104" s="456"/>
      <c r="S104" s="456"/>
      <c r="T104" s="60"/>
      <c r="U104" s="60"/>
      <c r="V104" s="60"/>
      <c r="W104" s="60"/>
      <c r="X104" s="456"/>
      <c r="Y104" s="456"/>
      <c r="Z104" s="60"/>
      <c r="AA104" s="60"/>
      <c r="AB104" s="60"/>
      <c r="AC104" s="60"/>
      <c r="AD104" s="456"/>
      <c r="AE104" s="456"/>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row>
    <row r="105" spans="1:68" s="4" customFormat="1" x14ac:dyDescent="0.25">
      <c r="A105" s="94"/>
    </row>
    <row r="106" spans="1:68" s="14" customFormat="1" x14ac:dyDescent="0.25">
      <c r="A106" s="4"/>
      <c r="C106" s="60"/>
      <c r="D106" s="60"/>
      <c r="E106" s="456"/>
      <c r="F106" s="456"/>
      <c r="G106" s="60"/>
      <c r="H106" s="456"/>
      <c r="I106" s="456"/>
      <c r="J106" s="456"/>
      <c r="K106" s="60"/>
      <c r="L106" s="456"/>
      <c r="M106" s="456"/>
      <c r="N106" s="60"/>
      <c r="O106" s="60"/>
      <c r="P106" s="60"/>
      <c r="Q106" s="60"/>
      <c r="R106" s="456"/>
      <c r="S106" s="456"/>
      <c r="T106" s="60"/>
      <c r="U106" s="60"/>
      <c r="V106" s="60"/>
      <c r="W106" s="60"/>
      <c r="X106" s="456"/>
      <c r="Y106" s="456"/>
      <c r="Z106" s="60"/>
      <c r="AA106" s="60"/>
      <c r="AB106" s="60"/>
      <c r="AC106" s="60"/>
      <c r="AD106" s="456"/>
      <c r="AE106" s="456"/>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row>
    <row r="107" spans="1:68" s="4" customFormat="1" x14ac:dyDescent="0.25">
      <c r="A107" s="94"/>
    </row>
    <row r="108" spans="1:68" s="14" customFormat="1" x14ac:dyDescent="0.25">
      <c r="A108" s="4"/>
      <c r="C108" s="60"/>
      <c r="D108" s="60"/>
      <c r="E108" s="456"/>
      <c r="F108" s="456"/>
      <c r="G108" s="60"/>
      <c r="H108" s="456"/>
      <c r="I108" s="456"/>
      <c r="J108" s="456"/>
      <c r="K108" s="60"/>
      <c r="L108" s="456"/>
      <c r="M108" s="456"/>
      <c r="N108" s="60"/>
      <c r="O108" s="60"/>
      <c r="P108" s="60"/>
      <c r="Q108" s="60"/>
      <c r="R108" s="456"/>
      <c r="S108" s="456"/>
      <c r="T108" s="60"/>
      <c r="U108" s="60"/>
      <c r="V108" s="60"/>
      <c r="W108" s="60"/>
      <c r="X108" s="456"/>
      <c r="Y108" s="456"/>
      <c r="Z108" s="60"/>
      <c r="AA108" s="60"/>
      <c r="AB108" s="60"/>
      <c r="AC108" s="60"/>
      <c r="AD108" s="456"/>
      <c r="AE108" s="456"/>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row>
    <row r="109" spans="1:68" s="4" customFormat="1" x14ac:dyDescent="0.25">
      <c r="A109" s="94"/>
    </row>
    <row r="110" spans="1:68" s="14" customFormat="1" x14ac:dyDescent="0.25">
      <c r="A110" s="4"/>
      <c r="C110" s="60"/>
      <c r="D110" s="60"/>
      <c r="E110" s="456"/>
      <c r="F110" s="456"/>
      <c r="G110" s="60"/>
      <c r="H110" s="456"/>
      <c r="I110" s="456"/>
      <c r="J110" s="456"/>
      <c r="K110" s="60"/>
      <c r="L110" s="456"/>
      <c r="M110" s="456"/>
      <c r="N110" s="60"/>
      <c r="O110" s="60"/>
      <c r="P110" s="60"/>
      <c r="Q110" s="60"/>
      <c r="R110" s="456"/>
      <c r="S110" s="456"/>
      <c r="T110" s="60"/>
      <c r="U110" s="60"/>
      <c r="V110" s="60"/>
      <c r="W110" s="60"/>
      <c r="X110" s="456"/>
      <c r="Y110" s="456"/>
      <c r="Z110" s="60"/>
      <c r="AA110" s="60"/>
      <c r="AB110" s="60"/>
      <c r="AC110" s="60"/>
      <c r="AD110" s="456"/>
      <c r="AE110" s="456"/>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row>
    <row r="111" spans="1:68" s="4" customFormat="1" x14ac:dyDescent="0.25">
      <c r="A111" s="94"/>
    </row>
    <row r="112" spans="1:68" s="14" customFormat="1" x14ac:dyDescent="0.25">
      <c r="A112" s="4"/>
      <c r="C112" s="60"/>
      <c r="D112" s="60"/>
      <c r="E112" s="456"/>
      <c r="F112" s="456"/>
      <c r="G112" s="60"/>
      <c r="H112" s="456"/>
      <c r="I112" s="456"/>
      <c r="J112" s="456"/>
      <c r="K112" s="60"/>
      <c r="L112" s="456"/>
      <c r="M112" s="456"/>
      <c r="N112" s="60"/>
      <c r="O112" s="60"/>
      <c r="P112" s="60"/>
      <c r="Q112" s="60"/>
      <c r="R112" s="456"/>
      <c r="S112" s="456"/>
      <c r="T112" s="60"/>
      <c r="U112" s="60"/>
      <c r="V112" s="60"/>
      <c r="W112" s="60"/>
      <c r="X112" s="456"/>
      <c r="Y112" s="456"/>
      <c r="Z112" s="60"/>
      <c r="AA112" s="60"/>
      <c r="AB112" s="60"/>
      <c r="AC112" s="60"/>
      <c r="AD112" s="456"/>
      <c r="AE112" s="456"/>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row>
    <row r="113" spans="1:68" s="4" customFormat="1" x14ac:dyDescent="0.25">
      <c r="A113" s="94"/>
    </row>
    <row r="114" spans="1:68" s="14" customFormat="1" x14ac:dyDescent="0.25">
      <c r="A114" s="4"/>
      <c r="C114" s="60"/>
      <c r="D114" s="60"/>
      <c r="E114" s="456"/>
      <c r="F114" s="456"/>
      <c r="G114" s="60"/>
      <c r="H114" s="456"/>
      <c r="I114" s="456"/>
      <c r="J114" s="456"/>
      <c r="K114" s="60"/>
      <c r="L114" s="456"/>
      <c r="M114" s="456"/>
      <c r="N114" s="60"/>
      <c r="O114" s="60"/>
      <c r="P114" s="60"/>
      <c r="Q114" s="60"/>
      <c r="R114" s="456"/>
      <c r="S114" s="456"/>
      <c r="T114" s="60"/>
      <c r="U114" s="60"/>
      <c r="V114" s="60"/>
      <c r="W114" s="60"/>
      <c r="X114" s="456"/>
      <c r="Y114" s="456"/>
      <c r="Z114" s="60"/>
      <c r="AA114" s="60"/>
      <c r="AB114" s="60"/>
      <c r="AC114" s="60"/>
      <c r="AD114" s="456"/>
      <c r="AE114" s="456"/>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row>
    <row r="115" spans="1:68" s="4" customFormat="1" x14ac:dyDescent="0.25">
      <c r="A115" s="94"/>
    </row>
    <row r="116" spans="1:68" s="14" customFormat="1" x14ac:dyDescent="0.25">
      <c r="A116" s="4"/>
      <c r="C116" s="60"/>
      <c r="D116" s="60"/>
      <c r="E116" s="456"/>
      <c r="F116" s="456"/>
      <c r="G116" s="60"/>
      <c r="H116" s="456"/>
      <c r="I116" s="456"/>
      <c r="J116" s="456"/>
      <c r="K116" s="60"/>
      <c r="L116" s="456"/>
      <c r="M116" s="456"/>
      <c r="N116" s="60"/>
      <c r="O116" s="60"/>
      <c r="P116" s="60"/>
      <c r="Q116" s="60"/>
      <c r="R116" s="456"/>
      <c r="S116" s="456"/>
      <c r="T116" s="60"/>
      <c r="U116" s="60"/>
      <c r="V116" s="60"/>
      <c r="W116" s="60"/>
      <c r="X116" s="456"/>
      <c r="Y116" s="456"/>
      <c r="Z116" s="60"/>
      <c r="AA116" s="60"/>
      <c r="AB116" s="60"/>
      <c r="AC116" s="60"/>
      <c r="AD116" s="456"/>
      <c r="AE116" s="456"/>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row>
    <row r="117" spans="1:68" s="4" customFormat="1" x14ac:dyDescent="0.25">
      <c r="A117" s="94"/>
    </row>
    <row r="118" spans="1:68" s="14" customFormat="1" x14ac:dyDescent="0.25">
      <c r="A118" s="4"/>
      <c r="C118" s="60"/>
      <c r="D118" s="60"/>
      <c r="E118" s="456"/>
      <c r="F118" s="456"/>
      <c r="G118" s="60"/>
      <c r="H118" s="456"/>
      <c r="I118" s="456"/>
      <c r="J118" s="456"/>
      <c r="K118" s="60"/>
      <c r="L118" s="456"/>
      <c r="M118" s="456"/>
      <c r="N118" s="60"/>
      <c r="O118" s="60"/>
      <c r="P118" s="60"/>
      <c r="Q118" s="60"/>
      <c r="R118" s="456"/>
      <c r="S118" s="456"/>
      <c r="T118" s="60"/>
      <c r="U118" s="60"/>
      <c r="V118" s="60"/>
      <c r="W118" s="60"/>
      <c r="X118" s="456"/>
      <c r="Y118" s="456"/>
      <c r="Z118" s="60"/>
      <c r="AA118" s="60"/>
      <c r="AB118" s="60"/>
      <c r="AC118" s="60"/>
      <c r="AD118" s="456"/>
      <c r="AE118" s="456"/>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row>
    <row r="119" spans="1:68" s="4" customFormat="1" x14ac:dyDescent="0.25">
      <c r="A119" s="94"/>
    </row>
    <row r="120" spans="1:68" s="14" customFormat="1" x14ac:dyDescent="0.25">
      <c r="A120" s="4"/>
      <c r="C120" s="60"/>
      <c r="D120" s="60"/>
      <c r="E120" s="456"/>
      <c r="F120" s="456"/>
      <c r="G120" s="60"/>
      <c r="H120" s="456"/>
      <c r="I120" s="456"/>
      <c r="J120" s="456"/>
      <c r="K120" s="60"/>
      <c r="L120" s="456"/>
      <c r="M120" s="456"/>
      <c r="N120" s="60"/>
      <c r="O120" s="60"/>
      <c r="P120" s="60"/>
      <c r="Q120" s="60"/>
      <c r="R120" s="456"/>
      <c r="S120" s="456"/>
      <c r="T120" s="60"/>
      <c r="U120" s="60"/>
      <c r="V120" s="60"/>
      <c r="W120" s="60"/>
      <c r="X120" s="456"/>
      <c r="Y120" s="456"/>
      <c r="Z120" s="60"/>
      <c r="AA120" s="60"/>
      <c r="AB120" s="60"/>
      <c r="AC120" s="60"/>
      <c r="AD120" s="456"/>
      <c r="AE120" s="456"/>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row>
    <row r="121" spans="1:68" s="4" customFormat="1" x14ac:dyDescent="0.25">
      <c r="A121" s="94"/>
    </row>
    <row r="122" spans="1:68" s="14" customFormat="1" x14ac:dyDescent="0.25">
      <c r="A122" s="4"/>
      <c r="C122" s="60"/>
      <c r="D122" s="60"/>
      <c r="E122" s="456"/>
      <c r="F122" s="456"/>
      <c r="G122" s="60"/>
      <c r="H122" s="456"/>
      <c r="I122" s="456"/>
      <c r="J122" s="456"/>
      <c r="K122" s="60"/>
      <c r="L122" s="456"/>
      <c r="M122" s="456"/>
      <c r="N122" s="60"/>
      <c r="O122" s="60"/>
      <c r="P122" s="60"/>
      <c r="Q122" s="60"/>
      <c r="R122" s="456"/>
      <c r="S122" s="456"/>
      <c r="T122" s="60"/>
      <c r="U122" s="60"/>
      <c r="V122" s="60"/>
      <c r="W122" s="60"/>
      <c r="X122" s="456"/>
      <c r="Y122" s="456"/>
      <c r="Z122" s="60"/>
      <c r="AA122" s="60"/>
      <c r="AB122" s="60"/>
      <c r="AC122" s="60"/>
      <c r="AD122" s="456"/>
      <c r="AE122" s="456"/>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row>
    <row r="123" spans="1:68" s="4" customFormat="1" x14ac:dyDescent="0.25">
      <c r="A123" s="94"/>
    </row>
    <row r="124" spans="1:68" s="14" customFormat="1" x14ac:dyDescent="0.25">
      <c r="A124" s="4"/>
      <c r="C124" s="60"/>
      <c r="D124" s="60"/>
      <c r="E124" s="456"/>
      <c r="F124" s="456"/>
      <c r="G124" s="60"/>
      <c r="H124" s="456"/>
      <c r="I124" s="456"/>
      <c r="J124" s="456"/>
      <c r="K124" s="60"/>
      <c r="L124" s="456"/>
      <c r="M124" s="456"/>
      <c r="N124" s="60"/>
      <c r="O124" s="60"/>
      <c r="P124" s="60"/>
      <c r="Q124" s="60"/>
      <c r="R124" s="456"/>
      <c r="S124" s="456"/>
      <c r="T124" s="60"/>
      <c r="U124" s="60"/>
      <c r="V124" s="60"/>
      <c r="W124" s="60"/>
      <c r="X124" s="456"/>
      <c r="Y124" s="456"/>
      <c r="Z124" s="60"/>
      <c r="AA124" s="60"/>
      <c r="AB124" s="60"/>
      <c r="AC124" s="60"/>
      <c r="AD124" s="456"/>
      <c r="AE124" s="456"/>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row>
    <row r="125" spans="1:68" s="4" customFormat="1" x14ac:dyDescent="0.25">
      <c r="A125" s="94"/>
    </row>
    <row r="126" spans="1:68" s="14" customFormat="1" x14ac:dyDescent="0.25">
      <c r="A126" s="4"/>
      <c r="C126" s="60"/>
      <c r="D126" s="60"/>
      <c r="E126" s="456"/>
      <c r="F126" s="456"/>
      <c r="G126" s="60"/>
      <c r="H126" s="456"/>
      <c r="I126" s="456"/>
      <c r="J126" s="456"/>
      <c r="K126" s="60"/>
      <c r="L126" s="456"/>
      <c r="M126" s="456"/>
      <c r="N126" s="60"/>
      <c r="O126" s="60"/>
      <c r="P126" s="60"/>
      <c r="Q126" s="60"/>
      <c r="R126" s="456"/>
      <c r="S126" s="456"/>
      <c r="T126" s="60"/>
      <c r="U126" s="60"/>
      <c r="V126" s="60"/>
      <c r="W126" s="60"/>
      <c r="X126" s="456"/>
      <c r="Y126" s="456"/>
      <c r="Z126" s="60"/>
      <c r="AA126" s="60"/>
      <c r="AB126" s="60"/>
      <c r="AC126" s="60"/>
      <c r="AD126" s="456"/>
      <c r="AE126" s="456"/>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row>
    <row r="127" spans="1:68" s="4" customFormat="1" x14ac:dyDescent="0.25">
      <c r="A127" s="94"/>
    </row>
    <row r="128" spans="1:68" s="14" customFormat="1" x14ac:dyDescent="0.25">
      <c r="A128" s="4"/>
      <c r="C128" s="60"/>
      <c r="D128" s="60"/>
      <c r="E128" s="456"/>
      <c r="F128" s="456"/>
      <c r="G128" s="60"/>
      <c r="H128" s="456"/>
      <c r="I128" s="456"/>
      <c r="J128" s="456"/>
      <c r="K128" s="60"/>
      <c r="L128" s="456"/>
      <c r="M128" s="456"/>
      <c r="N128" s="60"/>
      <c r="O128" s="60"/>
      <c r="P128" s="60"/>
      <c r="Q128" s="60"/>
      <c r="R128" s="456"/>
      <c r="S128" s="456"/>
      <c r="T128" s="60"/>
      <c r="U128" s="60"/>
      <c r="V128" s="60"/>
      <c r="W128" s="60"/>
      <c r="X128" s="456"/>
      <c r="Y128" s="456"/>
      <c r="Z128" s="60"/>
      <c r="AA128" s="60"/>
      <c r="AB128" s="60"/>
      <c r="AC128" s="60"/>
      <c r="AD128" s="456"/>
      <c r="AE128" s="456"/>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row>
    <row r="129" spans="1:68" s="4" customFormat="1" x14ac:dyDescent="0.25">
      <c r="A129" s="94"/>
    </row>
    <row r="130" spans="1:68" s="14" customFormat="1" x14ac:dyDescent="0.25">
      <c r="A130" s="4"/>
      <c r="C130" s="60"/>
      <c r="D130" s="60"/>
      <c r="E130" s="456"/>
      <c r="F130" s="456"/>
      <c r="G130" s="60"/>
      <c r="H130" s="456"/>
      <c r="I130" s="456"/>
      <c r="J130" s="456"/>
      <c r="K130" s="60"/>
      <c r="L130" s="456"/>
      <c r="M130" s="456"/>
      <c r="N130" s="60"/>
      <c r="O130" s="60"/>
      <c r="P130" s="60"/>
      <c r="Q130" s="60"/>
      <c r="R130" s="456"/>
      <c r="S130" s="456"/>
      <c r="T130" s="60"/>
      <c r="U130" s="60"/>
      <c r="V130" s="60"/>
      <c r="W130" s="60"/>
      <c r="X130" s="456"/>
      <c r="Y130" s="456"/>
      <c r="Z130" s="60"/>
      <c r="AA130" s="60"/>
      <c r="AB130" s="60"/>
      <c r="AC130" s="60"/>
      <c r="AD130" s="456"/>
      <c r="AE130" s="456"/>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row>
    <row r="131" spans="1:68" s="4" customFormat="1" x14ac:dyDescent="0.25">
      <c r="A131" s="94"/>
    </row>
    <row r="132" spans="1:68" s="14" customFormat="1" x14ac:dyDescent="0.25">
      <c r="A132" s="4"/>
      <c r="C132" s="60"/>
      <c r="D132" s="60"/>
      <c r="E132" s="456"/>
      <c r="F132" s="456"/>
      <c r="G132" s="60"/>
      <c r="H132" s="456"/>
      <c r="I132" s="456"/>
      <c r="J132" s="456"/>
      <c r="K132" s="60"/>
      <c r="L132" s="456"/>
      <c r="M132" s="456"/>
      <c r="N132" s="60"/>
      <c r="O132" s="60"/>
      <c r="P132" s="60"/>
      <c r="Q132" s="60"/>
      <c r="R132" s="456"/>
      <c r="S132" s="456"/>
      <c r="T132" s="60"/>
      <c r="U132" s="60"/>
      <c r="V132" s="60"/>
      <c r="W132" s="60"/>
      <c r="X132" s="456"/>
      <c r="Y132" s="456"/>
      <c r="Z132" s="60"/>
      <c r="AA132" s="60"/>
      <c r="AB132" s="60"/>
      <c r="AC132" s="60"/>
      <c r="AD132" s="456"/>
      <c r="AE132" s="456"/>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row>
    <row r="133" spans="1:68" s="4" customFormat="1" x14ac:dyDescent="0.25">
      <c r="A133" s="94"/>
    </row>
    <row r="134" spans="1:68" s="14" customFormat="1" x14ac:dyDescent="0.25">
      <c r="A134" s="4"/>
      <c r="C134" s="60"/>
      <c r="D134" s="60"/>
      <c r="E134" s="456"/>
      <c r="F134" s="456"/>
      <c r="G134" s="60"/>
      <c r="H134" s="456"/>
      <c r="I134" s="456"/>
      <c r="J134" s="456"/>
      <c r="K134" s="60"/>
      <c r="L134" s="456"/>
      <c r="M134" s="456"/>
      <c r="N134" s="60"/>
      <c r="O134" s="60"/>
      <c r="P134" s="60"/>
      <c r="Q134" s="60"/>
      <c r="R134" s="456"/>
      <c r="S134" s="456"/>
      <c r="T134" s="60"/>
      <c r="U134" s="60"/>
      <c r="V134" s="60"/>
      <c r="W134" s="60"/>
      <c r="X134" s="456"/>
      <c r="Y134" s="456"/>
      <c r="Z134" s="60"/>
      <c r="AA134" s="60"/>
      <c r="AB134" s="60"/>
      <c r="AC134" s="60"/>
      <c r="AD134" s="456"/>
      <c r="AE134" s="456"/>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row>
    <row r="135" spans="1:68" s="4" customFormat="1" x14ac:dyDescent="0.25">
      <c r="A135" s="94"/>
    </row>
    <row r="136" spans="1:68" s="14" customFormat="1" x14ac:dyDescent="0.25">
      <c r="A136" s="4"/>
      <c r="C136" s="60"/>
      <c r="D136" s="60"/>
      <c r="E136" s="456"/>
      <c r="F136" s="456"/>
      <c r="G136" s="60"/>
      <c r="H136" s="456"/>
      <c r="I136" s="456"/>
      <c r="J136" s="456"/>
      <c r="K136" s="60"/>
      <c r="L136" s="456"/>
      <c r="M136" s="456"/>
      <c r="N136" s="60"/>
      <c r="O136" s="60"/>
      <c r="P136" s="60"/>
      <c r="Q136" s="60"/>
      <c r="R136" s="456"/>
      <c r="S136" s="456"/>
      <c r="T136" s="60"/>
      <c r="U136" s="60"/>
      <c r="V136" s="60"/>
      <c r="W136" s="60"/>
      <c r="X136" s="456"/>
      <c r="Y136" s="456"/>
      <c r="Z136" s="60"/>
      <c r="AA136" s="60"/>
      <c r="AB136" s="60"/>
      <c r="AC136" s="60"/>
      <c r="AD136" s="456"/>
      <c r="AE136" s="456"/>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row>
    <row r="137" spans="1:68" s="4" customFormat="1" x14ac:dyDescent="0.25">
      <c r="A137" s="94"/>
    </row>
    <row r="138" spans="1:68" s="14" customFormat="1" x14ac:dyDescent="0.25">
      <c r="A138" s="4"/>
      <c r="C138" s="60"/>
      <c r="D138" s="60"/>
      <c r="E138" s="456"/>
      <c r="F138" s="456"/>
      <c r="G138" s="60"/>
      <c r="H138" s="456"/>
      <c r="I138" s="456"/>
      <c r="J138" s="456"/>
      <c r="K138" s="60"/>
      <c r="L138" s="456"/>
      <c r="M138" s="456"/>
      <c r="N138" s="60"/>
      <c r="O138" s="60"/>
      <c r="P138" s="60"/>
      <c r="Q138" s="60"/>
      <c r="R138" s="456"/>
      <c r="S138" s="456"/>
      <c r="T138" s="60"/>
      <c r="U138" s="60"/>
      <c r="V138" s="60"/>
      <c r="W138" s="60"/>
      <c r="X138" s="456"/>
      <c r="Y138" s="456"/>
      <c r="Z138" s="60"/>
      <c r="AA138" s="60"/>
      <c r="AB138" s="60"/>
      <c r="AC138" s="60"/>
      <c r="AD138" s="456"/>
      <c r="AE138" s="456"/>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row>
    <row r="139" spans="1:68" s="4" customFormat="1" x14ac:dyDescent="0.25">
      <c r="A139" s="94"/>
    </row>
    <row r="140" spans="1:68" s="14" customFormat="1" x14ac:dyDescent="0.25">
      <c r="A140" s="4"/>
      <c r="C140" s="60"/>
      <c r="D140" s="60"/>
      <c r="E140" s="456"/>
      <c r="F140" s="456"/>
      <c r="G140" s="60"/>
      <c r="H140" s="456"/>
      <c r="I140" s="456"/>
      <c r="J140" s="456"/>
      <c r="K140" s="60"/>
      <c r="L140" s="456"/>
      <c r="M140" s="456"/>
      <c r="N140" s="60"/>
      <c r="O140" s="60"/>
      <c r="P140" s="60"/>
      <c r="Q140" s="60"/>
      <c r="R140" s="456"/>
      <c r="S140" s="456"/>
      <c r="T140" s="60"/>
      <c r="U140" s="60"/>
      <c r="V140" s="60"/>
      <c r="W140" s="60"/>
      <c r="X140" s="456"/>
      <c r="Y140" s="456"/>
      <c r="Z140" s="60"/>
      <c r="AA140" s="60"/>
      <c r="AB140" s="60"/>
      <c r="AC140" s="60"/>
      <c r="AD140" s="456"/>
      <c r="AE140" s="456"/>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row>
    <row r="141" spans="1:68" s="4" customFormat="1" x14ac:dyDescent="0.25">
      <c r="A141" s="94"/>
    </row>
    <row r="142" spans="1:68" s="14" customFormat="1" x14ac:dyDescent="0.25">
      <c r="A142" s="4"/>
      <c r="C142" s="60"/>
      <c r="D142" s="60"/>
      <c r="E142" s="456"/>
      <c r="F142" s="456"/>
      <c r="G142" s="60"/>
      <c r="H142" s="456"/>
      <c r="I142" s="456"/>
      <c r="J142" s="456"/>
      <c r="K142" s="60"/>
      <c r="L142" s="456"/>
      <c r="M142" s="456"/>
      <c r="N142" s="60"/>
      <c r="O142" s="60"/>
      <c r="P142" s="60"/>
      <c r="Q142" s="60"/>
      <c r="R142" s="456"/>
      <c r="S142" s="456"/>
      <c r="T142" s="60"/>
      <c r="U142" s="60"/>
      <c r="V142" s="60"/>
      <c r="W142" s="60"/>
      <c r="X142" s="456"/>
      <c r="Y142" s="456"/>
      <c r="Z142" s="60"/>
      <c r="AA142" s="60"/>
      <c r="AB142" s="60"/>
      <c r="AC142" s="60"/>
      <c r="AD142" s="456"/>
      <c r="AE142" s="456"/>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row>
    <row r="143" spans="1:68" s="4" customFormat="1" x14ac:dyDescent="0.25">
      <c r="A143" s="94"/>
    </row>
    <row r="144" spans="1:68" s="14" customFormat="1" x14ac:dyDescent="0.25">
      <c r="A144" s="4"/>
      <c r="C144" s="60"/>
      <c r="D144" s="60"/>
      <c r="E144" s="456"/>
      <c r="F144" s="456"/>
      <c r="G144" s="60"/>
      <c r="H144" s="456"/>
      <c r="I144" s="456"/>
      <c r="J144" s="456"/>
      <c r="K144" s="60"/>
      <c r="L144" s="456"/>
      <c r="M144" s="456"/>
      <c r="N144" s="60"/>
      <c r="O144" s="60"/>
      <c r="P144" s="60"/>
      <c r="Q144" s="60"/>
      <c r="R144" s="456"/>
      <c r="S144" s="456"/>
      <c r="T144" s="60"/>
      <c r="U144" s="60"/>
      <c r="V144" s="60"/>
      <c r="W144" s="60"/>
      <c r="X144" s="456"/>
      <c r="Y144" s="456"/>
      <c r="Z144" s="60"/>
      <c r="AA144" s="60"/>
      <c r="AB144" s="60"/>
      <c r="AC144" s="60"/>
      <c r="AD144" s="456"/>
      <c r="AE144" s="456"/>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row>
    <row r="145" spans="1:68" s="4" customFormat="1" x14ac:dyDescent="0.25">
      <c r="A145" s="94"/>
    </row>
    <row r="146" spans="1:68" s="14" customFormat="1" x14ac:dyDescent="0.25">
      <c r="A146" s="4"/>
      <c r="C146" s="60"/>
      <c r="D146" s="60"/>
      <c r="E146" s="456"/>
      <c r="F146" s="456"/>
      <c r="G146" s="60"/>
      <c r="H146" s="456"/>
      <c r="I146" s="456"/>
      <c r="J146" s="456"/>
      <c r="K146" s="60"/>
      <c r="L146" s="456"/>
      <c r="M146" s="456"/>
      <c r="N146" s="60"/>
      <c r="O146" s="60"/>
      <c r="P146" s="60"/>
      <c r="Q146" s="60"/>
      <c r="R146" s="456"/>
      <c r="S146" s="456"/>
      <c r="T146" s="60"/>
      <c r="U146" s="60"/>
      <c r="V146" s="60"/>
      <c r="W146" s="60"/>
      <c r="X146" s="456"/>
      <c r="Y146" s="456"/>
      <c r="Z146" s="60"/>
      <c r="AA146" s="60"/>
      <c r="AB146" s="60"/>
      <c r="AC146" s="60"/>
      <c r="AD146" s="456"/>
      <c r="AE146" s="456"/>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row>
    <row r="147" spans="1:68" s="4" customFormat="1" x14ac:dyDescent="0.25">
      <c r="A147" s="94"/>
    </row>
    <row r="148" spans="1:68" s="14" customFormat="1" x14ac:dyDescent="0.25">
      <c r="A148" s="4"/>
      <c r="C148" s="60"/>
      <c r="D148" s="60"/>
      <c r="E148" s="456"/>
      <c r="F148" s="456"/>
      <c r="G148" s="60"/>
      <c r="H148" s="456"/>
      <c r="I148" s="456"/>
      <c r="J148" s="456"/>
      <c r="K148" s="60"/>
      <c r="L148" s="456"/>
      <c r="M148" s="456"/>
      <c r="N148" s="60"/>
      <c r="O148" s="60"/>
      <c r="P148" s="60"/>
      <c r="Q148" s="60"/>
      <c r="R148" s="456"/>
      <c r="S148" s="456"/>
      <c r="T148" s="60"/>
      <c r="U148" s="60"/>
      <c r="V148" s="60"/>
      <c r="W148" s="60"/>
      <c r="X148" s="456"/>
      <c r="Y148" s="456"/>
      <c r="Z148" s="60"/>
      <c r="AA148" s="60"/>
      <c r="AB148" s="60"/>
      <c r="AC148" s="60"/>
      <c r="AD148" s="456"/>
      <c r="AE148" s="456"/>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row>
    <row r="149" spans="1:68" s="4" customFormat="1" x14ac:dyDescent="0.25">
      <c r="A149" s="94"/>
    </row>
    <row r="150" spans="1:68" s="14" customFormat="1" x14ac:dyDescent="0.25">
      <c r="A150" s="4"/>
      <c r="C150" s="60"/>
      <c r="D150" s="60"/>
      <c r="E150" s="456"/>
      <c r="F150" s="456"/>
      <c r="G150" s="60"/>
      <c r="H150" s="456"/>
      <c r="I150" s="456"/>
      <c r="J150" s="456"/>
      <c r="K150" s="60"/>
      <c r="L150" s="456"/>
      <c r="M150" s="456"/>
      <c r="N150" s="60"/>
      <c r="O150" s="60"/>
      <c r="P150" s="60"/>
      <c r="Q150" s="60"/>
      <c r="R150" s="456"/>
      <c r="S150" s="456"/>
      <c r="T150" s="60"/>
      <c r="U150" s="60"/>
      <c r="V150" s="60"/>
      <c r="W150" s="60"/>
      <c r="X150" s="456"/>
      <c r="Y150" s="456"/>
      <c r="Z150" s="60"/>
      <c r="AA150" s="60"/>
      <c r="AB150" s="60"/>
      <c r="AC150" s="60"/>
      <c r="AD150" s="456"/>
      <c r="AE150" s="456"/>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row>
    <row r="151" spans="1:68" s="4" customFormat="1" x14ac:dyDescent="0.25">
      <c r="A151" s="94"/>
    </row>
    <row r="152" spans="1:68" s="14" customFormat="1" x14ac:dyDescent="0.25">
      <c r="A152" s="4"/>
      <c r="C152" s="60"/>
      <c r="D152" s="60"/>
      <c r="E152" s="456"/>
      <c r="F152" s="456"/>
      <c r="G152" s="60"/>
      <c r="H152" s="456"/>
      <c r="I152" s="456"/>
      <c r="J152" s="456"/>
      <c r="K152" s="60"/>
      <c r="L152" s="456"/>
      <c r="M152" s="456"/>
      <c r="N152" s="60"/>
      <c r="O152" s="60"/>
      <c r="P152" s="60"/>
      <c r="Q152" s="60"/>
      <c r="R152" s="456"/>
      <c r="S152" s="456"/>
      <c r="T152" s="60"/>
      <c r="U152" s="60"/>
      <c r="V152" s="60"/>
      <c r="W152" s="60"/>
      <c r="X152" s="456"/>
      <c r="Y152" s="456"/>
      <c r="Z152" s="60"/>
      <c r="AA152" s="60"/>
      <c r="AB152" s="60"/>
      <c r="AC152" s="60"/>
      <c r="AD152" s="456"/>
      <c r="AE152" s="456"/>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row>
    <row r="153" spans="1:68" s="4" customFormat="1" x14ac:dyDescent="0.25">
      <c r="A153" s="94"/>
    </row>
    <row r="154" spans="1:68" s="14" customFormat="1" x14ac:dyDescent="0.25">
      <c r="A154" s="4"/>
      <c r="C154" s="60"/>
      <c r="D154" s="60"/>
      <c r="E154" s="456"/>
      <c r="F154" s="456"/>
      <c r="G154" s="60"/>
      <c r="H154" s="456"/>
      <c r="I154" s="456"/>
      <c r="J154" s="456"/>
      <c r="K154" s="60"/>
      <c r="L154" s="456"/>
      <c r="M154" s="456"/>
      <c r="N154" s="60"/>
      <c r="O154" s="60"/>
      <c r="P154" s="60"/>
      <c r="Q154" s="60"/>
      <c r="R154" s="456"/>
      <c r="S154" s="456"/>
      <c r="T154" s="60"/>
      <c r="U154" s="60"/>
      <c r="V154" s="60"/>
      <c r="W154" s="60"/>
      <c r="X154" s="456"/>
      <c r="Y154" s="456"/>
      <c r="Z154" s="60"/>
      <c r="AA154" s="60"/>
      <c r="AB154" s="60"/>
      <c r="AC154" s="60"/>
      <c r="AD154" s="456"/>
      <c r="AE154" s="456"/>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row>
    <row r="155" spans="1:68" s="4" customFormat="1" x14ac:dyDescent="0.25">
      <c r="A155" s="94"/>
    </row>
    <row r="156" spans="1:68" s="14" customFormat="1" x14ac:dyDescent="0.25">
      <c r="A156" s="4"/>
      <c r="C156" s="60"/>
      <c r="D156" s="60"/>
      <c r="E156" s="456"/>
      <c r="F156" s="456"/>
      <c r="G156" s="60"/>
      <c r="H156" s="456"/>
      <c r="I156" s="456"/>
      <c r="J156" s="456"/>
      <c r="K156" s="60"/>
      <c r="L156" s="456"/>
      <c r="M156" s="456"/>
      <c r="N156" s="60"/>
      <c r="O156" s="60"/>
      <c r="P156" s="60"/>
      <c r="Q156" s="60"/>
      <c r="R156" s="456"/>
      <c r="S156" s="456"/>
      <c r="T156" s="60"/>
      <c r="U156" s="60"/>
      <c r="V156" s="60"/>
      <c r="W156" s="60"/>
      <c r="X156" s="456"/>
      <c r="Y156" s="456"/>
      <c r="Z156" s="60"/>
      <c r="AA156" s="60"/>
      <c r="AB156" s="60"/>
      <c r="AC156" s="60"/>
      <c r="AD156" s="456"/>
      <c r="AE156" s="456"/>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row>
    <row r="157" spans="1:68" s="4" customFormat="1" x14ac:dyDescent="0.25">
      <c r="A157" s="94"/>
    </row>
    <row r="158" spans="1:68" s="14" customFormat="1" x14ac:dyDescent="0.25">
      <c r="A158" s="4"/>
      <c r="C158" s="60"/>
      <c r="D158" s="60"/>
      <c r="E158" s="456"/>
      <c r="F158" s="456"/>
      <c r="G158" s="60"/>
      <c r="H158" s="456"/>
      <c r="I158" s="456"/>
      <c r="J158" s="456"/>
      <c r="K158" s="60"/>
      <c r="L158" s="456"/>
      <c r="M158" s="456"/>
      <c r="N158" s="60"/>
      <c r="O158" s="60"/>
      <c r="P158" s="60"/>
      <c r="Q158" s="60"/>
      <c r="R158" s="456"/>
      <c r="S158" s="456"/>
      <c r="T158" s="60"/>
      <c r="U158" s="60"/>
      <c r="V158" s="60"/>
      <c r="W158" s="60"/>
      <c r="X158" s="456"/>
      <c r="Y158" s="456"/>
      <c r="Z158" s="60"/>
      <c r="AA158" s="60"/>
      <c r="AB158" s="60"/>
      <c r="AC158" s="60"/>
      <c r="AD158" s="456"/>
      <c r="AE158" s="456"/>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row>
    <row r="159" spans="1:68" s="4" customFormat="1" x14ac:dyDescent="0.25">
      <c r="A159" s="94"/>
    </row>
    <row r="160" spans="1:68" s="14" customFormat="1" x14ac:dyDescent="0.25">
      <c r="A160" s="4"/>
      <c r="C160" s="60"/>
      <c r="D160" s="60"/>
      <c r="E160" s="456"/>
      <c r="F160" s="456"/>
      <c r="G160" s="60"/>
      <c r="H160" s="456"/>
      <c r="I160" s="456"/>
      <c r="J160" s="456"/>
      <c r="K160" s="60"/>
      <c r="L160" s="456"/>
      <c r="M160" s="456"/>
      <c r="N160" s="60"/>
      <c r="O160" s="60"/>
      <c r="P160" s="60"/>
      <c r="Q160" s="60"/>
      <c r="R160" s="456"/>
      <c r="S160" s="456"/>
      <c r="T160" s="60"/>
      <c r="U160" s="60"/>
      <c r="V160" s="60"/>
      <c r="W160" s="60"/>
      <c r="X160" s="456"/>
      <c r="Y160" s="456"/>
      <c r="Z160" s="60"/>
      <c r="AA160" s="60"/>
      <c r="AB160" s="60"/>
      <c r="AC160" s="60"/>
      <c r="AD160" s="456"/>
      <c r="AE160" s="456"/>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row>
    <row r="161" spans="1:68" s="4" customFormat="1" x14ac:dyDescent="0.25">
      <c r="A161" s="94"/>
    </row>
    <row r="162" spans="1:68" s="14" customFormat="1" x14ac:dyDescent="0.25">
      <c r="A162" s="4"/>
      <c r="C162" s="60"/>
      <c r="D162" s="60"/>
      <c r="E162" s="456"/>
      <c r="F162" s="456"/>
      <c r="G162" s="60"/>
      <c r="H162" s="456"/>
      <c r="I162" s="456"/>
      <c r="J162" s="456"/>
      <c r="K162" s="60"/>
      <c r="L162" s="456"/>
      <c r="M162" s="456"/>
      <c r="N162" s="60"/>
      <c r="O162" s="60"/>
      <c r="P162" s="60"/>
      <c r="Q162" s="60"/>
      <c r="R162" s="456"/>
      <c r="S162" s="456"/>
      <c r="T162" s="60"/>
      <c r="U162" s="60"/>
      <c r="V162" s="60"/>
      <c r="W162" s="60"/>
      <c r="X162" s="456"/>
      <c r="Y162" s="456"/>
      <c r="Z162" s="60"/>
      <c r="AA162" s="60"/>
      <c r="AB162" s="60"/>
      <c r="AC162" s="60"/>
      <c r="AD162" s="456"/>
      <c r="AE162" s="456"/>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row>
    <row r="163" spans="1:68" s="4" customFormat="1" x14ac:dyDescent="0.25">
      <c r="A163" s="94"/>
    </row>
    <row r="164" spans="1:68" s="14" customFormat="1" x14ac:dyDescent="0.25">
      <c r="A164" s="4"/>
      <c r="C164" s="60"/>
      <c r="D164" s="60"/>
      <c r="E164" s="456"/>
      <c r="F164" s="456"/>
      <c r="G164" s="60"/>
      <c r="H164" s="456"/>
      <c r="I164" s="456"/>
      <c r="J164" s="456"/>
      <c r="K164" s="60"/>
      <c r="L164" s="456"/>
      <c r="M164" s="456"/>
      <c r="N164" s="60"/>
      <c r="O164" s="60"/>
      <c r="P164" s="60"/>
      <c r="Q164" s="60"/>
      <c r="R164" s="456"/>
      <c r="S164" s="456"/>
      <c r="T164" s="60"/>
      <c r="U164" s="60"/>
      <c r="V164" s="60"/>
      <c r="W164" s="60"/>
      <c r="X164" s="456"/>
      <c r="Y164" s="456"/>
      <c r="Z164" s="60"/>
      <c r="AA164" s="60"/>
      <c r="AB164" s="60"/>
      <c r="AC164" s="60"/>
      <c r="AD164" s="456"/>
      <c r="AE164" s="456"/>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row>
    <row r="165" spans="1:68" s="4" customFormat="1" x14ac:dyDescent="0.25">
      <c r="A165" s="94"/>
    </row>
    <row r="166" spans="1:68" s="14" customFormat="1" x14ac:dyDescent="0.25">
      <c r="A166" s="4"/>
      <c r="C166" s="60"/>
      <c r="D166" s="60"/>
      <c r="E166" s="456"/>
      <c r="F166" s="456"/>
      <c r="G166" s="60"/>
      <c r="H166" s="456"/>
      <c r="I166" s="456"/>
      <c r="J166" s="456"/>
      <c r="K166" s="60"/>
      <c r="L166" s="456"/>
      <c r="M166" s="456"/>
      <c r="N166" s="60"/>
      <c r="O166" s="60"/>
      <c r="P166" s="60"/>
      <c r="Q166" s="60"/>
      <c r="R166" s="456"/>
      <c r="S166" s="456"/>
      <c r="T166" s="60"/>
      <c r="U166" s="60"/>
      <c r="V166" s="60"/>
      <c r="W166" s="60"/>
      <c r="X166" s="456"/>
      <c r="Y166" s="456"/>
      <c r="Z166" s="60"/>
      <c r="AA166" s="60"/>
      <c r="AB166" s="60"/>
      <c r="AC166" s="60"/>
      <c r="AD166" s="456"/>
      <c r="AE166" s="456"/>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row>
    <row r="167" spans="1:68" s="4" customFormat="1" x14ac:dyDescent="0.25">
      <c r="A167" s="94"/>
    </row>
    <row r="168" spans="1:68" s="14" customFormat="1" x14ac:dyDescent="0.25">
      <c r="A168" s="4"/>
      <c r="C168" s="60"/>
      <c r="D168" s="60"/>
      <c r="E168" s="456"/>
      <c r="F168" s="456"/>
      <c r="G168" s="60"/>
      <c r="H168" s="456"/>
      <c r="I168" s="456"/>
      <c r="J168" s="456"/>
      <c r="K168" s="60"/>
      <c r="L168" s="456"/>
      <c r="M168" s="456"/>
      <c r="N168" s="60"/>
      <c r="O168" s="60"/>
      <c r="P168" s="60"/>
      <c r="Q168" s="60"/>
      <c r="R168" s="456"/>
      <c r="S168" s="456"/>
      <c r="T168" s="60"/>
      <c r="U168" s="60"/>
      <c r="V168" s="60"/>
      <c r="W168" s="60"/>
      <c r="X168" s="456"/>
      <c r="Y168" s="456"/>
      <c r="Z168" s="60"/>
      <c r="AA168" s="60"/>
      <c r="AB168" s="60"/>
      <c r="AC168" s="60"/>
      <c r="AD168" s="456"/>
      <c r="AE168" s="456"/>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row>
    <row r="169" spans="1:68" s="4" customFormat="1" x14ac:dyDescent="0.25">
      <c r="A169" s="94"/>
    </row>
    <row r="170" spans="1:68" s="14" customFormat="1" x14ac:dyDescent="0.25">
      <c r="A170" s="4"/>
      <c r="C170" s="60"/>
      <c r="D170" s="60"/>
      <c r="E170" s="456"/>
      <c r="F170" s="456"/>
      <c r="G170" s="60"/>
      <c r="H170" s="456"/>
      <c r="I170" s="456"/>
      <c r="J170" s="456"/>
      <c r="K170" s="60"/>
      <c r="L170" s="456"/>
      <c r="M170" s="456"/>
      <c r="N170" s="60"/>
      <c r="O170" s="60"/>
      <c r="P170" s="60"/>
      <c r="Q170" s="60"/>
      <c r="R170" s="456"/>
      <c r="S170" s="456"/>
      <c r="T170" s="60"/>
      <c r="U170" s="60"/>
      <c r="V170" s="60"/>
      <c r="W170" s="60"/>
      <c r="X170" s="456"/>
      <c r="Y170" s="456"/>
      <c r="Z170" s="60"/>
      <c r="AA170" s="60"/>
      <c r="AB170" s="60"/>
      <c r="AC170" s="60"/>
      <c r="AD170" s="456"/>
      <c r="AE170" s="456"/>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row>
    <row r="171" spans="1:68" s="4" customFormat="1" x14ac:dyDescent="0.25">
      <c r="A171" s="94"/>
    </row>
    <row r="172" spans="1:68" s="14" customFormat="1" x14ac:dyDescent="0.25">
      <c r="A172" s="4"/>
      <c r="C172" s="60"/>
      <c r="D172" s="60"/>
      <c r="E172" s="456"/>
      <c r="F172" s="456"/>
      <c r="G172" s="60"/>
      <c r="H172" s="456"/>
      <c r="I172" s="456"/>
      <c r="J172" s="456"/>
      <c r="K172" s="60"/>
      <c r="L172" s="456"/>
      <c r="M172" s="456"/>
      <c r="N172" s="60"/>
      <c r="O172" s="60"/>
      <c r="P172" s="60"/>
      <c r="Q172" s="60"/>
      <c r="R172" s="456"/>
      <c r="S172" s="456"/>
      <c r="T172" s="60"/>
      <c r="U172" s="60"/>
      <c r="V172" s="60"/>
      <c r="W172" s="60"/>
      <c r="X172" s="456"/>
      <c r="Y172" s="456"/>
      <c r="Z172" s="60"/>
      <c r="AA172" s="60"/>
      <c r="AB172" s="60"/>
      <c r="AC172" s="60"/>
      <c r="AD172" s="456"/>
      <c r="AE172" s="456"/>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row>
    <row r="173" spans="1:68" s="4" customFormat="1" x14ac:dyDescent="0.25">
      <c r="A173" s="94"/>
    </row>
    <row r="174" spans="1:68" s="14" customFormat="1" x14ac:dyDescent="0.25">
      <c r="A174" s="4"/>
      <c r="C174" s="60"/>
      <c r="D174" s="60"/>
      <c r="E174" s="456"/>
      <c r="F174" s="456"/>
      <c r="G174" s="60"/>
      <c r="H174" s="456"/>
      <c r="I174" s="456"/>
      <c r="J174" s="456"/>
      <c r="K174" s="60"/>
      <c r="L174" s="456"/>
      <c r="M174" s="456"/>
      <c r="N174" s="60"/>
      <c r="O174" s="60"/>
      <c r="P174" s="60"/>
      <c r="Q174" s="60"/>
      <c r="R174" s="456"/>
      <c r="S174" s="456"/>
      <c r="T174" s="60"/>
      <c r="U174" s="60"/>
      <c r="V174" s="60"/>
      <c r="W174" s="60"/>
      <c r="X174" s="456"/>
      <c r="Y174" s="456"/>
      <c r="Z174" s="60"/>
      <c r="AA174" s="60"/>
      <c r="AB174" s="60"/>
      <c r="AC174" s="60"/>
      <c r="AD174" s="456"/>
      <c r="AE174" s="456"/>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row>
    <row r="175" spans="1:68" s="4" customFormat="1" x14ac:dyDescent="0.25">
      <c r="A175" s="94"/>
    </row>
    <row r="176" spans="1:68" s="14" customFormat="1" x14ac:dyDescent="0.25">
      <c r="A176" s="4"/>
      <c r="C176" s="60"/>
      <c r="D176" s="60"/>
      <c r="E176" s="456"/>
      <c r="F176" s="456"/>
      <c r="G176" s="60"/>
      <c r="H176" s="456"/>
      <c r="I176" s="456"/>
      <c r="J176" s="456"/>
      <c r="K176" s="60"/>
      <c r="L176" s="456"/>
      <c r="M176" s="456"/>
      <c r="N176" s="60"/>
      <c r="O176" s="60"/>
      <c r="P176" s="60"/>
      <c r="Q176" s="60"/>
      <c r="R176" s="456"/>
      <c r="S176" s="456"/>
      <c r="T176" s="60"/>
      <c r="U176" s="60"/>
      <c r="V176" s="60"/>
      <c r="W176" s="60"/>
      <c r="X176" s="456"/>
      <c r="Y176" s="456"/>
      <c r="Z176" s="60"/>
      <c r="AA176" s="60"/>
      <c r="AB176" s="60"/>
      <c r="AC176" s="60"/>
      <c r="AD176" s="456"/>
      <c r="AE176" s="456"/>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row>
    <row r="177" spans="1:68" s="4" customFormat="1" x14ac:dyDescent="0.25">
      <c r="A177" s="94"/>
    </row>
    <row r="178" spans="1:68" s="14" customFormat="1" x14ac:dyDescent="0.25">
      <c r="A178" s="4"/>
      <c r="C178" s="60"/>
      <c r="D178" s="60"/>
      <c r="E178" s="456"/>
      <c r="F178" s="456"/>
      <c r="G178" s="60"/>
      <c r="H178" s="456"/>
      <c r="I178" s="456"/>
      <c r="J178" s="456"/>
      <c r="K178" s="60"/>
      <c r="L178" s="456"/>
      <c r="M178" s="456"/>
      <c r="N178" s="60"/>
      <c r="O178" s="60"/>
      <c r="P178" s="60"/>
      <c r="Q178" s="60"/>
      <c r="R178" s="456"/>
      <c r="S178" s="456"/>
      <c r="T178" s="60"/>
      <c r="U178" s="60"/>
      <c r="V178" s="60"/>
      <c r="W178" s="60"/>
      <c r="X178" s="456"/>
      <c r="Y178" s="456"/>
      <c r="Z178" s="60"/>
      <c r="AA178" s="60"/>
      <c r="AB178" s="60"/>
      <c r="AC178" s="60"/>
      <c r="AD178" s="456"/>
      <c r="AE178" s="456"/>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row>
    <row r="179" spans="1:68" s="4" customFormat="1" x14ac:dyDescent="0.25">
      <c r="A179" s="94"/>
    </row>
    <row r="180" spans="1:68" s="14" customFormat="1" x14ac:dyDescent="0.25">
      <c r="A180" s="4"/>
      <c r="C180" s="60"/>
      <c r="D180" s="60"/>
      <c r="E180" s="456"/>
      <c r="F180" s="456"/>
      <c r="G180" s="60"/>
      <c r="H180" s="456"/>
      <c r="I180" s="456"/>
      <c r="J180" s="456"/>
      <c r="K180" s="60"/>
      <c r="L180" s="456"/>
      <c r="M180" s="456"/>
      <c r="N180" s="60"/>
      <c r="O180" s="60"/>
      <c r="P180" s="60"/>
      <c r="Q180" s="60"/>
      <c r="R180" s="456"/>
      <c r="S180" s="456"/>
      <c r="T180" s="60"/>
      <c r="U180" s="60"/>
      <c r="V180" s="60"/>
      <c r="W180" s="60"/>
      <c r="X180" s="456"/>
      <c r="Y180" s="456"/>
      <c r="Z180" s="60"/>
      <c r="AA180" s="60"/>
      <c r="AB180" s="60"/>
      <c r="AC180" s="60"/>
      <c r="AD180" s="456"/>
      <c r="AE180" s="456"/>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row>
    <row r="181" spans="1:68" s="4" customFormat="1" x14ac:dyDescent="0.25">
      <c r="A181" s="94"/>
    </row>
    <row r="182" spans="1:68" s="14" customFormat="1" x14ac:dyDescent="0.25">
      <c r="A182" s="4"/>
      <c r="C182" s="60"/>
      <c r="D182" s="60"/>
      <c r="E182" s="456"/>
      <c r="F182" s="456"/>
      <c r="G182" s="60"/>
      <c r="H182" s="456"/>
      <c r="I182" s="456"/>
      <c r="J182" s="456"/>
      <c r="K182" s="60"/>
      <c r="L182" s="456"/>
      <c r="M182" s="456"/>
      <c r="N182" s="60"/>
      <c r="O182" s="60"/>
      <c r="P182" s="60"/>
      <c r="Q182" s="60"/>
      <c r="R182" s="456"/>
      <c r="S182" s="456"/>
      <c r="T182" s="60"/>
      <c r="U182" s="60"/>
      <c r="V182" s="60"/>
      <c r="W182" s="60"/>
      <c r="X182" s="456"/>
      <c r="Y182" s="456"/>
      <c r="Z182" s="60"/>
      <c r="AA182" s="60"/>
      <c r="AB182" s="60"/>
      <c r="AC182" s="60"/>
      <c r="AD182" s="456"/>
      <c r="AE182" s="456"/>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row>
    <row r="183" spans="1:68" s="4" customFormat="1" x14ac:dyDescent="0.25">
      <c r="A183" s="94"/>
    </row>
    <row r="184" spans="1:68" s="14" customFormat="1" x14ac:dyDescent="0.25">
      <c r="A184" s="4"/>
      <c r="C184" s="60"/>
      <c r="D184" s="60"/>
      <c r="E184" s="456"/>
      <c r="F184" s="456"/>
      <c r="G184" s="60"/>
      <c r="H184" s="456"/>
      <c r="I184" s="456"/>
      <c r="J184" s="456"/>
      <c r="K184" s="60"/>
      <c r="L184" s="456"/>
      <c r="M184" s="456"/>
      <c r="N184" s="60"/>
      <c r="O184" s="60"/>
      <c r="P184" s="60"/>
      <c r="Q184" s="60"/>
      <c r="R184" s="456"/>
      <c r="S184" s="456"/>
      <c r="T184" s="60"/>
      <c r="U184" s="60"/>
      <c r="V184" s="60"/>
      <c r="W184" s="60"/>
      <c r="X184" s="456"/>
      <c r="Y184" s="456"/>
      <c r="Z184" s="60"/>
      <c r="AA184" s="60"/>
      <c r="AB184" s="60"/>
      <c r="AC184" s="60"/>
      <c r="AD184" s="456"/>
      <c r="AE184" s="456"/>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row>
    <row r="185" spans="1:68" s="4" customFormat="1" x14ac:dyDescent="0.25">
      <c r="A185" s="94"/>
    </row>
    <row r="186" spans="1:68" s="14" customFormat="1" x14ac:dyDescent="0.25">
      <c r="A186" s="4"/>
      <c r="C186" s="60"/>
      <c r="D186" s="60"/>
      <c r="E186" s="456"/>
      <c r="F186" s="456"/>
      <c r="G186" s="60"/>
      <c r="H186" s="456"/>
      <c r="I186" s="456"/>
      <c r="J186" s="456"/>
      <c r="K186" s="60"/>
      <c r="L186" s="456"/>
      <c r="M186" s="456"/>
      <c r="N186" s="60"/>
      <c r="O186" s="60"/>
      <c r="P186" s="60"/>
      <c r="Q186" s="60"/>
      <c r="R186" s="456"/>
      <c r="S186" s="456"/>
      <c r="T186" s="60"/>
      <c r="U186" s="60"/>
      <c r="V186" s="60"/>
      <c r="W186" s="60"/>
      <c r="X186" s="456"/>
      <c r="Y186" s="456"/>
      <c r="Z186" s="60"/>
      <c r="AA186" s="60"/>
      <c r="AB186" s="60"/>
      <c r="AC186" s="60"/>
      <c r="AD186" s="456"/>
      <c r="AE186" s="456"/>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row>
    <row r="187" spans="1:68" s="4" customFormat="1" x14ac:dyDescent="0.25">
      <c r="A187" s="94"/>
    </row>
    <row r="188" spans="1:68" s="14" customFormat="1" x14ac:dyDescent="0.25">
      <c r="A188" s="4"/>
      <c r="C188" s="60"/>
      <c r="D188" s="60"/>
      <c r="E188" s="456"/>
      <c r="F188" s="456"/>
      <c r="G188" s="60"/>
      <c r="H188" s="456"/>
      <c r="I188" s="456"/>
      <c r="J188" s="456"/>
      <c r="K188" s="60"/>
      <c r="L188" s="456"/>
      <c r="M188" s="456"/>
      <c r="N188" s="60"/>
      <c r="O188" s="60"/>
      <c r="P188" s="60"/>
      <c r="Q188" s="60"/>
      <c r="R188" s="456"/>
      <c r="S188" s="456"/>
      <c r="T188" s="60"/>
      <c r="U188" s="60"/>
      <c r="V188" s="60"/>
      <c r="W188" s="60"/>
      <c r="X188" s="456"/>
      <c r="Y188" s="456"/>
      <c r="Z188" s="60"/>
      <c r="AA188" s="60"/>
      <c r="AB188" s="60"/>
      <c r="AC188" s="60"/>
      <c r="AD188" s="456"/>
      <c r="AE188" s="456"/>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row>
    <row r="189" spans="1:68" s="4" customFormat="1" x14ac:dyDescent="0.25">
      <c r="A189" s="94"/>
    </row>
    <row r="190" spans="1:68" s="14" customFormat="1" x14ac:dyDescent="0.25">
      <c r="A190" s="4"/>
      <c r="C190" s="60"/>
      <c r="D190" s="60"/>
      <c r="E190" s="456"/>
      <c r="F190" s="456"/>
      <c r="G190" s="60"/>
      <c r="H190" s="456"/>
      <c r="I190" s="456"/>
      <c r="J190" s="456"/>
      <c r="K190" s="60"/>
      <c r="L190" s="456"/>
      <c r="M190" s="456"/>
      <c r="N190" s="60"/>
      <c r="O190" s="60"/>
      <c r="P190" s="60"/>
      <c r="Q190" s="60"/>
      <c r="R190" s="456"/>
      <c r="S190" s="456"/>
      <c r="T190" s="60"/>
      <c r="U190" s="60"/>
      <c r="V190" s="60"/>
      <c r="W190" s="60"/>
      <c r="X190" s="456"/>
      <c r="Y190" s="456"/>
      <c r="Z190" s="60"/>
      <c r="AA190" s="60"/>
      <c r="AB190" s="60"/>
      <c r="AC190" s="60"/>
      <c r="AD190" s="456"/>
      <c r="AE190" s="456"/>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row>
    <row r="191" spans="1:68" s="4" customFormat="1" x14ac:dyDescent="0.25">
      <c r="A191" s="94"/>
    </row>
    <row r="192" spans="1:68" s="14" customFormat="1" x14ac:dyDescent="0.25">
      <c r="A192" s="4"/>
      <c r="C192" s="60"/>
      <c r="D192" s="60"/>
      <c r="E192" s="456"/>
      <c r="F192" s="456"/>
      <c r="G192" s="60"/>
      <c r="H192" s="456"/>
      <c r="I192" s="456"/>
      <c r="J192" s="456"/>
      <c r="K192" s="60"/>
      <c r="L192" s="456"/>
      <c r="M192" s="456"/>
      <c r="N192" s="60"/>
      <c r="O192" s="60"/>
      <c r="P192" s="60"/>
      <c r="Q192" s="60"/>
      <c r="R192" s="456"/>
      <c r="S192" s="456"/>
      <c r="T192" s="60"/>
      <c r="U192" s="60"/>
      <c r="V192" s="60"/>
      <c r="W192" s="60"/>
      <c r="X192" s="456"/>
      <c r="Y192" s="456"/>
      <c r="Z192" s="60"/>
      <c r="AA192" s="60"/>
      <c r="AB192" s="60"/>
      <c r="AC192" s="60"/>
      <c r="AD192" s="456"/>
      <c r="AE192" s="456"/>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row>
    <row r="193" spans="1:68" s="4" customFormat="1" x14ac:dyDescent="0.25">
      <c r="A193" s="94"/>
    </row>
    <row r="194" spans="1:68" s="14" customFormat="1" x14ac:dyDescent="0.25">
      <c r="A194" s="4"/>
      <c r="C194" s="60"/>
      <c r="D194" s="60"/>
      <c r="E194" s="456"/>
      <c r="F194" s="456"/>
      <c r="G194" s="60"/>
      <c r="H194" s="456"/>
      <c r="I194" s="456"/>
      <c r="J194" s="456"/>
      <c r="K194" s="60"/>
      <c r="L194" s="456"/>
      <c r="M194" s="456"/>
      <c r="N194" s="60"/>
      <c r="O194" s="60"/>
      <c r="P194" s="60"/>
      <c r="Q194" s="60"/>
      <c r="R194" s="456"/>
      <c r="S194" s="456"/>
      <c r="T194" s="60"/>
      <c r="U194" s="60"/>
      <c r="V194" s="60"/>
      <c r="W194" s="60"/>
      <c r="X194" s="456"/>
      <c r="Y194" s="456"/>
      <c r="Z194" s="60"/>
      <c r="AA194" s="60"/>
      <c r="AB194" s="60"/>
      <c r="AC194" s="60"/>
      <c r="AD194" s="456"/>
      <c r="AE194" s="456"/>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row>
    <row r="195" spans="1:68" s="4" customFormat="1" x14ac:dyDescent="0.25">
      <c r="A195" s="94"/>
    </row>
    <row r="196" spans="1:68" s="14" customFormat="1" x14ac:dyDescent="0.25">
      <c r="A196" s="4"/>
      <c r="C196" s="60"/>
      <c r="D196" s="60"/>
      <c r="E196" s="456"/>
      <c r="F196" s="456"/>
      <c r="G196" s="60"/>
      <c r="H196" s="456"/>
      <c r="I196" s="456"/>
      <c r="J196" s="456"/>
      <c r="K196" s="60"/>
      <c r="L196" s="456"/>
      <c r="M196" s="456"/>
      <c r="N196" s="60"/>
      <c r="O196" s="60"/>
      <c r="P196" s="60"/>
      <c r="Q196" s="60"/>
      <c r="R196" s="456"/>
      <c r="S196" s="456"/>
      <c r="T196" s="60"/>
      <c r="U196" s="60"/>
      <c r="V196" s="60"/>
      <c r="W196" s="60"/>
      <c r="X196" s="456"/>
      <c r="Y196" s="456"/>
      <c r="Z196" s="60"/>
      <c r="AA196" s="60"/>
      <c r="AB196" s="60"/>
      <c r="AC196" s="60"/>
      <c r="AD196" s="456"/>
      <c r="AE196" s="456"/>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row>
    <row r="197" spans="1:68" s="4" customFormat="1" x14ac:dyDescent="0.25">
      <c r="A197" s="94"/>
    </row>
    <row r="198" spans="1:68" s="14" customFormat="1" x14ac:dyDescent="0.25">
      <c r="A198" s="4"/>
      <c r="C198" s="60"/>
      <c r="D198" s="60"/>
      <c r="E198" s="456"/>
      <c r="F198" s="456"/>
      <c r="G198" s="60"/>
      <c r="H198" s="456"/>
      <c r="I198" s="456"/>
      <c r="J198" s="456"/>
      <c r="K198" s="60"/>
      <c r="L198" s="456"/>
      <c r="M198" s="456"/>
      <c r="N198" s="60"/>
      <c r="O198" s="60"/>
      <c r="P198" s="60"/>
      <c r="Q198" s="60"/>
      <c r="R198" s="456"/>
      <c r="S198" s="456"/>
      <c r="T198" s="60"/>
      <c r="U198" s="60"/>
      <c r="V198" s="60"/>
      <c r="W198" s="60"/>
      <c r="X198" s="456"/>
      <c r="Y198" s="456"/>
      <c r="Z198" s="60"/>
      <c r="AA198" s="60"/>
      <c r="AB198" s="60"/>
      <c r="AC198" s="60"/>
      <c r="AD198" s="456"/>
      <c r="AE198" s="456"/>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row>
    <row r="199" spans="1:68" s="4" customFormat="1" x14ac:dyDescent="0.25">
      <c r="A199" s="94"/>
    </row>
    <row r="200" spans="1:68" s="14" customFormat="1" x14ac:dyDescent="0.25">
      <c r="A200" s="4"/>
      <c r="C200" s="60"/>
      <c r="D200" s="60"/>
      <c r="E200" s="456"/>
      <c r="F200" s="456"/>
      <c r="G200" s="60"/>
      <c r="H200" s="456"/>
      <c r="I200" s="456"/>
      <c r="J200" s="456"/>
      <c r="K200" s="60"/>
      <c r="L200" s="456"/>
      <c r="M200" s="456"/>
      <c r="N200" s="60"/>
      <c r="O200" s="60"/>
      <c r="P200" s="60"/>
      <c r="Q200" s="60"/>
      <c r="R200" s="456"/>
      <c r="S200" s="456"/>
      <c r="T200" s="60"/>
      <c r="U200" s="60"/>
      <c r="V200" s="60"/>
      <c r="W200" s="60"/>
      <c r="X200" s="456"/>
      <c r="Y200" s="456"/>
      <c r="Z200" s="60"/>
      <c r="AA200" s="60"/>
      <c r="AB200" s="60"/>
      <c r="AC200" s="60"/>
      <c r="AD200" s="456"/>
      <c r="AE200" s="456"/>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row>
    <row r="201" spans="1:68" s="4" customFormat="1" x14ac:dyDescent="0.25">
      <c r="A201" s="94"/>
    </row>
    <row r="202" spans="1:68" s="14" customFormat="1" x14ac:dyDescent="0.25">
      <c r="A202" s="4"/>
      <c r="C202" s="60"/>
      <c r="D202" s="60"/>
      <c r="E202" s="456"/>
      <c r="F202" s="456"/>
      <c r="G202" s="60"/>
      <c r="H202" s="456"/>
      <c r="I202" s="456"/>
      <c r="J202" s="456"/>
      <c r="K202" s="60"/>
      <c r="L202" s="456"/>
      <c r="M202" s="456"/>
      <c r="N202" s="60"/>
      <c r="O202" s="60"/>
      <c r="P202" s="60"/>
      <c r="Q202" s="60"/>
      <c r="R202" s="456"/>
      <c r="S202" s="456"/>
      <c r="T202" s="60"/>
      <c r="U202" s="60"/>
      <c r="V202" s="60"/>
      <c r="W202" s="60"/>
      <c r="X202" s="456"/>
      <c r="Y202" s="456"/>
      <c r="Z202" s="60"/>
      <c r="AA202" s="60"/>
      <c r="AB202" s="60"/>
      <c r="AC202" s="60"/>
      <c r="AD202" s="456"/>
      <c r="AE202" s="456"/>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row>
    <row r="203" spans="1:68" s="4" customFormat="1" x14ac:dyDescent="0.25">
      <c r="A203" s="94"/>
    </row>
    <row r="204" spans="1:68" s="14" customFormat="1" x14ac:dyDescent="0.25">
      <c r="A204" s="4"/>
      <c r="C204" s="60"/>
      <c r="D204" s="60"/>
      <c r="E204" s="456"/>
      <c r="F204" s="456"/>
      <c r="G204" s="60"/>
      <c r="H204" s="456"/>
      <c r="I204" s="456"/>
      <c r="J204" s="456"/>
      <c r="K204" s="60"/>
      <c r="L204" s="456"/>
      <c r="M204" s="456"/>
      <c r="N204" s="60"/>
      <c r="O204" s="60"/>
      <c r="P204" s="60"/>
      <c r="Q204" s="60"/>
      <c r="R204" s="456"/>
      <c r="S204" s="456"/>
      <c r="T204" s="60"/>
      <c r="U204" s="60"/>
      <c r="V204" s="60"/>
      <c r="W204" s="60"/>
      <c r="X204" s="456"/>
      <c r="Y204" s="456"/>
      <c r="Z204" s="60"/>
      <c r="AA204" s="60"/>
      <c r="AB204" s="60"/>
      <c r="AC204" s="60"/>
      <c r="AD204" s="456"/>
      <c r="AE204" s="456"/>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row>
    <row r="205" spans="1:68" s="4" customFormat="1" x14ac:dyDescent="0.25">
      <c r="A205" s="94"/>
    </row>
    <row r="206" spans="1:68" s="14" customFormat="1" x14ac:dyDescent="0.25">
      <c r="A206" s="4"/>
      <c r="C206" s="60"/>
      <c r="D206" s="60"/>
      <c r="E206" s="456"/>
      <c r="F206" s="456"/>
      <c r="G206" s="60"/>
      <c r="H206" s="456"/>
      <c r="I206" s="456"/>
      <c r="J206" s="456"/>
      <c r="K206" s="60"/>
      <c r="L206" s="456"/>
      <c r="M206" s="456"/>
      <c r="N206" s="60"/>
      <c r="O206" s="60"/>
      <c r="P206" s="60"/>
      <c r="Q206" s="60"/>
      <c r="R206" s="456"/>
      <c r="S206" s="456"/>
      <c r="T206" s="60"/>
      <c r="U206" s="60"/>
      <c r="V206" s="60"/>
      <c r="W206" s="60"/>
      <c r="X206" s="456"/>
      <c r="Y206" s="456"/>
      <c r="Z206" s="60"/>
      <c r="AA206" s="60"/>
      <c r="AB206" s="60"/>
      <c r="AC206" s="60"/>
      <c r="AD206" s="456"/>
      <c r="AE206" s="456"/>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row>
    <row r="207" spans="1:68" s="4" customFormat="1" x14ac:dyDescent="0.25">
      <c r="A207" s="94"/>
    </row>
    <row r="208" spans="1:68" s="14" customFormat="1" x14ac:dyDescent="0.25">
      <c r="A208" s="4"/>
      <c r="C208" s="60"/>
      <c r="D208" s="60"/>
      <c r="E208" s="456"/>
      <c r="F208" s="456"/>
      <c r="G208" s="60"/>
      <c r="H208" s="456"/>
      <c r="I208" s="456"/>
      <c r="J208" s="456"/>
      <c r="K208" s="60"/>
      <c r="L208" s="456"/>
      <c r="M208" s="456"/>
      <c r="N208" s="60"/>
      <c r="O208" s="60"/>
      <c r="P208" s="60"/>
      <c r="Q208" s="60"/>
      <c r="R208" s="456"/>
      <c r="S208" s="456"/>
      <c r="T208" s="60"/>
      <c r="U208" s="60"/>
      <c r="V208" s="60"/>
      <c r="W208" s="60"/>
      <c r="X208" s="456"/>
      <c r="Y208" s="456"/>
      <c r="Z208" s="60"/>
      <c r="AA208" s="60"/>
      <c r="AB208" s="60"/>
      <c r="AC208" s="60"/>
      <c r="AD208" s="456"/>
      <c r="AE208" s="456"/>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row>
    <row r="209" spans="1:68" s="4" customFormat="1" x14ac:dyDescent="0.25">
      <c r="A209" s="94"/>
    </row>
    <row r="210" spans="1:68" s="14" customFormat="1" x14ac:dyDescent="0.25">
      <c r="A210" s="4"/>
      <c r="C210" s="60"/>
      <c r="D210" s="60"/>
      <c r="E210" s="456"/>
      <c r="F210" s="456"/>
      <c r="G210" s="60"/>
      <c r="H210" s="456"/>
      <c r="I210" s="456"/>
      <c r="J210" s="456"/>
      <c r="K210" s="60"/>
      <c r="L210" s="456"/>
      <c r="M210" s="456"/>
      <c r="N210" s="60"/>
      <c r="O210" s="60"/>
      <c r="P210" s="60"/>
      <c r="Q210" s="60"/>
      <c r="R210" s="456"/>
      <c r="S210" s="456"/>
      <c r="T210" s="60"/>
      <c r="U210" s="60"/>
      <c r="V210" s="60"/>
      <c r="W210" s="60"/>
      <c r="X210" s="456"/>
      <c r="Y210" s="456"/>
      <c r="Z210" s="60"/>
      <c r="AA210" s="60"/>
      <c r="AB210" s="60"/>
      <c r="AC210" s="60"/>
      <c r="AD210" s="456"/>
      <c r="AE210" s="456"/>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row>
    <row r="211" spans="1:68" s="4" customFormat="1" x14ac:dyDescent="0.25">
      <c r="A211" s="94"/>
    </row>
    <row r="212" spans="1:68" s="14" customFormat="1" x14ac:dyDescent="0.25">
      <c r="A212" s="4"/>
      <c r="C212" s="60"/>
      <c r="D212" s="60"/>
      <c r="E212" s="456"/>
      <c r="F212" s="456"/>
      <c r="G212" s="60"/>
      <c r="H212" s="456"/>
      <c r="I212" s="456"/>
      <c r="J212" s="456"/>
      <c r="K212" s="60"/>
      <c r="L212" s="456"/>
      <c r="M212" s="456"/>
      <c r="N212" s="60"/>
      <c r="O212" s="60"/>
      <c r="P212" s="60"/>
      <c r="Q212" s="60"/>
      <c r="R212" s="456"/>
      <c r="S212" s="456"/>
      <c r="T212" s="60"/>
      <c r="U212" s="60"/>
      <c r="V212" s="60"/>
      <c r="W212" s="60"/>
      <c r="X212" s="456"/>
      <c r="Y212" s="456"/>
      <c r="Z212" s="60"/>
      <c r="AA212" s="60"/>
      <c r="AB212" s="60"/>
      <c r="AC212" s="60"/>
      <c r="AD212" s="456"/>
      <c r="AE212" s="456"/>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row>
    <row r="213" spans="1:68" s="4" customFormat="1" x14ac:dyDescent="0.25">
      <c r="A213" s="94"/>
    </row>
    <row r="214" spans="1:68" s="14" customFormat="1" x14ac:dyDescent="0.25">
      <c r="A214" s="4"/>
      <c r="C214" s="60"/>
      <c r="D214" s="60"/>
      <c r="E214" s="456"/>
      <c r="F214" s="456"/>
      <c r="G214" s="60"/>
      <c r="H214" s="456"/>
      <c r="I214" s="456"/>
      <c r="J214" s="456"/>
      <c r="K214" s="60"/>
      <c r="L214" s="456"/>
      <c r="M214" s="456"/>
      <c r="N214" s="60"/>
      <c r="O214" s="60"/>
      <c r="P214" s="60"/>
      <c r="Q214" s="60"/>
      <c r="R214" s="456"/>
      <c r="S214" s="456"/>
      <c r="T214" s="60"/>
      <c r="U214" s="60"/>
      <c r="V214" s="60"/>
      <c r="W214" s="60"/>
      <c r="X214" s="456"/>
      <c r="Y214" s="456"/>
      <c r="Z214" s="60"/>
      <c r="AA214" s="60"/>
      <c r="AB214" s="60"/>
      <c r="AC214" s="60"/>
      <c r="AD214" s="456"/>
      <c r="AE214" s="456"/>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row>
    <row r="215" spans="1:68" s="4" customFormat="1" x14ac:dyDescent="0.25">
      <c r="A215" s="94"/>
    </row>
    <row r="216" spans="1:68" s="14" customFormat="1" x14ac:dyDescent="0.25">
      <c r="A216" s="4"/>
      <c r="C216" s="60"/>
      <c r="D216" s="60"/>
      <c r="E216" s="456"/>
      <c r="F216" s="456"/>
      <c r="G216" s="60"/>
      <c r="H216" s="456"/>
      <c r="I216" s="456"/>
      <c r="J216" s="456"/>
      <c r="K216" s="60"/>
      <c r="L216" s="456"/>
      <c r="M216" s="456"/>
      <c r="N216" s="60"/>
      <c r="O216" s="60"/>
      <c r="P216" s="60"/>
      <c r="Q216" s="60"/>
      <c r="R216" s="456"/>
      <c r="S216" s="456"/>
      <c r="T216" s="60"/>
      <c r="U216" s="60"/>
      <c r="V216" s="60"/>
      <c r="W216" s="60"/>
      <c r="X216" s="456"/>
      <c r="Y216" s="456"/>
      <c r="Z216" s="60"/>
      <c r="AA216" s="60"/>
      <c r="AB216" s="60"/>
      <c r="AC216" s="60"/>
      <c r="AD216" s="456"/>
      <c r="AE216" s="456"/>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row>
    <row r="217" spans="1:68" s="4" customFormat="1" x14ac:dyDescent="0.25">
      <c r="A217" s="94"/>
    </row>
    <row r="218" spans="1:68" s="14" customFormat="1" x14ac:dyDescent="0.25">
      <c r="A218" s="4"/>
      <c r="C218" s="60"/>
      <c r="D218" s="60"/>
      <c r="E218" s="456"/>
      <c r="F218" s="456"/>
      <c r="G218" s="60"/>
      <c r="H218" s="456"/>
      <c r="I218" s="456"/>
      <c r="J218" s="456"/>
      <c r="K218" s="60"/>
      <c r="L218" s="456"/>
      <c r="M218" s="456"/>
      <c r="N218" s="60"/>
      <c r="O218" s="60"/>
      <c r="P218" s="60"/>
      <c r="Q218" s="60"/>
      <c r="R218" s="456"/>
      <c r="S218" s="456"/>
      <c r="T218" s="60"/>
      <c r="U218" s="60"/>
      <c r="V218" s="60"/>
      <c r="W218" s="60"/>
      <c r="X218" s="456"/>
      <c r="Y218" s="456"/>
      <c r="Z218" s="60"/>
      <c r="AA218" s="60"/>
      <c r="AB218" s="60"/>
      <c r="AC218" s="60"/>
      <c r="AD218" s="456"/>
      <c r="AE218" s="456"/>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row>
    <row r="219" spans="1:68" s="4" customFormat="1" x14ac:dyDescent="0.25">
      <c r="A219" s="94"/>
    </row>
    <row r="220" spans="1:68" s="14" customFormat="1" x14ac:dyDescent="0.25">
      <c r="A220" s="4"/>
      <c r="C220" s="60"/>
      <c r="D220" s="60"/>
      <c r="E220" s="456"/>
      <c r="F220" s="456"/>
      <c r="G220" s="60"/>
      <c r="H220" s="456"/>
      <c r="I220" s="456"/>
      <c r="J220" s="456"/>
      <c r="K220" s="60"/>
      <c r="L220" s="456"/>
      <c r="M220" s="456"/>
      <c r="N220" s="60"/>
      <c r="O220" s="60"/>
      <c r="P220" s="60"/>
      <c r="Q220" s="60"/>
      <c r="R220" s="456"/>
      <c r="S220" s="456"/>
      <c r="T220" s="60"/>
      <c r="U220" s="60"/>
      <c r="V220" s="60"/>
      <c r="W220" s="60"/>
      <c r="X220" s="456"/>
      <c r="Y220" s="456"/>
      <c r="Z220" s="60"/>
      <c r="AA220" s="60"/>
      <c r="AB220" s="60"/>
      <c r="AC220" s="60"/>
      <c r="AD220" s="456"/>
      <c r="AE220" s="456"/>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row>
    <row r="221" spans="1:68" s="4" customFormat="1" x14ac:dyDescent="0.25">
      <c r="A221" s="94"/>
    </row>
    <row r="222" spans="1:68" s="14" customFormat="1" x14ac:dyDescent="0.25">
      <c r="A222" s="4"/>
      <c r="C222" s="60"/>
      <c r="D222" s="60"/>
      <c r="E222" s="456"/>
      <c r="F222" s="456"/>
      <c r="G222" s="60"/>
      <c r="H222" s="456"/>
      <c r="I222" s="456"/>
      <c r="J222" s="456"/>
      <c r="K222" s="60"/>
      <c r="L222" s="456"/>
      <c r="M222" s="456"/>
      <c r="N222" s="60"/>
      <c r="O222" s="60"/>
      <c r="P222" s="60"/>
      <c r="Q222" s="60"/>
      <c r="R222" s="456"/>
      <c r="S222" s="456"/>
      <c r="T222" s="60"/>
      <c r="U222" s="60"/>
      <c r="V222" s="60"/>
      <c r="W222" s="60"/>
      <c r="X222" s="456"/>
      <c r="Y222" s="456"/>
      <c r="Z222" s="60"/>
      <c r="AA222" s="60"/>
      <c r="AB222" s="60"/>
      <c r="AC222" s="60"/>
      <c r="AD222" s="456"/>
      <c r="AE222" s="456"/>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row>
    <row r="223" spans="1:68" s="4" customFormat="1" x14ac:dyDescent="0.25">
      <c r="A223" s="94"/>
    </row>
    <row r="224" spans="1:68" s="14" customFormat="1" x14ac:dyDescent="0.25">
      <c r="A224" s="4"/>
      <c r="C224" s="60"/>
      <c r="D224" s="60"/>
      <c r="E224" s="456"/>
      <c r="F224" s="456"/>
      <c r="G224" s="60"/>
      <c r="H224" s="456"/>
      <c r="I224" s="456"/>
      <c r="J224" s="456"/>
      <c r="K224" s="60"/>
      <c r="L224" s="456"/>
      <c r="M224" s="456"/>
      <c r="N224" s="60"/>
      <c r="O224" s="60"/>
      <c r="P224" s="60"/>
      <c r="Q224" s="60"/>
      <c r="R224" s="456"/>
      <c r="S224" s="456"/>
      <c r="T224" s="60"/>
      <c r="U224" s="60"/>
      <c r="V224" s="60"/>
      <c r="W224" s="60"/>
      <c r="X224" s="456"/>
      <c r="Y224" s="456"/>
      <c r="Z224" s="60"/>
      <c r="AA224" s="60"/>
      <c r="AB224" s="60"/>
      <c r="AC224" s="60"/>
      <c r="AD224" s="456"/>
      <c r="AE224" s="456"/>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row>
    <row r="225" spans="1:68" s="4" customFormat="1" x14ac:dyDescent="0.25">
      <c r="A225" s="94"/>
    </row>
    <row r="226" spans="1:68" s="14" customFormat="1" x14ac:dyDescent="0.25">
      <c r="A226" s="4"/>
      <c r="C226" s="60"/>
      <c r="D226" s="60"/>
      <c r="E226" s="456"/>
      <c r="F226" s="456"/>
      <c r="G226" s="60"/>
      <c r="H226" s="456"/>
      <c r="I226" s="456"/>
      <c r="J226" s="456"/>
      <c r="K226" s="60"/>
      <c r="L226" s="456"/>
      <c r="M226" s="456"/>
      <c r="N226" s="60"/>
      <c r="O226" s="60"/>
      <c r="P226" s="60"/>
      <c r="Q226" s="60"/>
      <c r="R226" s="456"/>
      <c r="S226" s="456"/>
      <c r="T226" s="60"/>
      <c r="U226" s="60"/>
      <c r="V226" s="60"/>
      <c r="W226" s="60"/>
      <c r="X226" s="456"/>
      <c r="Y226" s="456"/>
      <c r="Z226" s="60"/>
      <c r="AA226" s="60"/>
      <c r="AB226" s="60"/>
      <c r="AC226" s="60"/>
      <c r="AD226" s="456"/>
      <c r="AE226" s="456"/>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row>
    <row r="227" spans="1:68" s="4" customFormat="1" x14ac:dyDescent="0.25">
      <c r="A227" s="94"/>
    </row>
    <row r="228" spans="1:68" s="14" customFormat="1" x14ac:dyDescent="0.25">
      <c r="A228" s="4"/>
      <c r="C228" s="60"/>
      <c r="D228" s="60"/>
      <c r="E228" s="456"/>
      <c r="F228" s="456"/>
      <c r="G228" s="60"/>
      <c r="H228" s="456"/>
      <c r="I228" s="456"/>
      <c r="J228" s="456"/>
      <c r="K228" s="60"/>
      <c r="L228" s="456"/>
      <c r="M228" s="456"/>
      <c r="N228" s="60"/>
      <c r="O228" s="60"/>
      <c r="P228" s="60"/>
      <c r="Q228" s="60"/>
      <c r="R228" s="456"/>
      <c r="S228" s="456"/>
      <c r="T228" s="60"/>
      <c r="U228" s="60"/>
      <c r="V228" s="60"/>
      <c r="W228" s="60"/>
      <c r="X228" s="456"/>
      <c r="Y228" s="456"/>
      <c r="Z228" s="60"/>
      <c r="AA228" s="60"/>
      <c r="AB228" s="60"/>
      <c r="AC228" s="60"/>
      <c r="AD228" s="456"/>
      <c r="AE228" s="456"/>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row>
    <row r="229" spans="1:68" s="4" customFormat="1" x14ac:dyDescent="0.25">
      <c r="A229" s="94"/>
    </row>
    <row r="230" spans="1:68" s="14" customFormat="1" x14ac:dyDescent="0.25">
      <c r="A230" s="4"/>
      <c r="C230" s="60"/>
      <c r="D230" s="60"/>
      <c r="E230" s="456"/>
      <c r="F230" s="456"/>
      <c r="G230" s="60"/>
      <c r="H230" s="456"/>
      <c r="I230" s="456"/>
      <c r="J230" s="456"/>
      <c r="K230" s="60"/>
      <c r="L230" s="456"/>
      <c r="M230" s="456"/>
      <c r="N230" s="60"/>
      <c r="O230" s="60"/>
      <c r="P230" s="60"/>
      <c r="Q230" s="60"/>
      <c r="R230" s="456"/>
      <c r="S230" s="456"/>
      <c r="T230" s="60"/>
      <c r="U230" s="60"/>
      <c r="V230" s="60"/>
      <c r="W230" s="60"/>
      <c r="X230" s="456"/>
      <c r="Y230" s="456"/>
      <c r="Z230" s="60"/>
      <c r="AA230" s="60"/>
      <c r="AB230" s="60"/>
      <c r="AC230" s="60"/>
      <c r="AD230" s="456"/>
      <c r="AE230" s="456"/>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row>
    <row r="231" spans="1:68" s="4" customFormat="1" x14ac:dyDescent="0.25">
      <c r="A231" s="94"/>
    </row>
    <row r="232" spans="1:68" s="14" customFormat="1" x14ac:dyDescent="0.25">
      <c r="A232" s="4"/>
      <c r="C232" s="60"/>
      <c r="D232" s="60"/>
      <c r="E232" s="456"/>
      <c r="F232" s="456"/>
      <c r="G232" s="60"/>
      <c r="H232" s="456"/>
      <c r="I232" s="456"/>
      <c r="J232" s="456"/>
      <c r="K232" s="60"/>
      <c r="L232" s="456"/>
      <c r="M232" s="456"/>
      <c r="N232" s="60"/>
      <c r="O232" s="60"/>
      <c r="P232" s="60"/>
      <c r="Q232" s="60"/>
      <c r="R232" s="456"/>
      <c r="S232" s="456"/>
      <c r="T232" s="60"/>
      <c r="U232" s="60"/>
      <c r="V232" s="60"/>
      <c r="W232" s="60"/>
      <c r="X232" s="456"/>
      <c r="Y232" s="456"/>
      <c r="Z232" s="60"/>
      <c r="AA232" s="60"/>
      <c r="AB232" s="60"/>
      <c r="AC232" s="60"/>
      <c r="AD232" s="456"/>
      <c r="AE232" s="456"/>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row>
    <row r="233" spans="1:68" s="4" customFormat="1" x14ac:dyDescent="0.25">
      <c r="A233" s="94"/>
    </row>
    <row r="234" spans="1:68" s="14" customFormat="1" x14ac:dyDescent="0.25">
      <c r="A234" s="4"/>
      <c r="C234" s="60"/>
      <c r="D234" s="60"/>
      <c r="E234" s="456"/>
      <c r="F234" s="456"/>
      <c r="G234" s="60"/>
      <c r="H234" s="456"/>
      <c r="I234" s="456"/>
      <c r="J234" s="456"/>
      <c r="K234" s="60"/>
      <c r="L234" s="456"/>
      <c r="M234" s="456"/>
      <c r="N234" s="60"/>
      <c r="O234" s="60"/>
      <c r="P234" s="60"/>
      <c r="Q234" s="60"/>
      <c r="R234" s="456"/>
      <c r="S234" s="456"/>
      <c r="T234" s="60"/>
      <c r="U234" s="60"/>
      <c r="V234" s="60"/>
      <c r="W234" s="60"/>
      <c r="X234" s="456"/>
      <c r="Y234" s="456"/>
      <c r="Z234" s="60"/>
      <c r="AA234" s="60"/>
      <c r="AB234" s="60"/>
      <c r="AC234" s="60"/>
      <c r="AD234" s="456"/>
      <c r="AE234" s="456"/>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row>
    <row r="235" spans="1:68" s="4" customFormat="1" x14ac:dyDescent="0.25">
      <c r="A235" s="94"/>
    </row>
    <row r="236" spans="1:68" s="14" customFormat="1" x14ac:dyDescent="0.25">
      <c r="A236" s="4"/>
      <c r="C236" s="60"/>
      <c r="D236" s="60"/>
      <c r="E236" s="456"/>
      <c r="F236" s="456"/>
      <c r="G236" s="60"/>
      <c r="H236" s="456"/>
      <c r="I236" s="456"/>
      <c r="J236" s="456"/>
      <c r="K236" s="60"/>
      <c r="L236" s="456"/>
      <c r="M236" s="456"/>
      <c r="N236" s="60"/>
      <c r="O236" s="60"/>
      <c r="P236" s="60"/>
      <c r="Q236" s="60"/>
      <c r="R236" s="456"/>
      <c r="S236" s="456"/>
      <c r="T236" s="60"/>
      <c r="U236" s="60"/>
      <c r="V236" s="60"/>
      <c r="W236" s="60"/>
      <c r="X236" s="456"/>
      <c r="Y236" s="456"/>
      <c r="Z236" s="60"/>
      <c r="AA236" s="60"/>
      <c r="AB236" s="60"/>
      <c r="AC236" s="60"/>
      <c r="AD236" s="456"/>
      <c r="AE236" s="456"/>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row>
    <row r="237" spans="1:68" s="4" customFormat="1" x14ac:dyDescent="0.25">
      <c r="A237" s="94"/>
    </row>
    <row r="238" spans="1:68" s="14" customFormat="1" x14ac:dyDescent="0.25">
      <c r="A238" s="4"/>
      <c r="C238" s="60"/>
      <c r="D238" s="60"/>
      <c r="E238" s="456"/>
      <c r="F238" s="456"/>
      <c r="G238" s="60"/>
      <c r="H238" s="456"/>
      <c r="I238" s="456"/>
      <c r="J238" s="456"/>
      <c r="K238" s="60"/>
      <c r="L238" s="456"/>
      <c r="M238" s="456"/>
      <c r="N238" s="60"/>
      <c r="O238" s="60"/>
      <c r="P238" s="60"/>
      <c r="Q238" s="60"/>
      <c r="R238" s="456"/>
      <c r="S238" s="456"/>
      <c r="T238" s="60"/>
      <c r="U238" s="60"/>
      <c r="V238" s="60"/>
      <c r="W238" s="60"/>
      <c r="X238" s="456"/>
      <c r="Y238" s="456"/>
      <c r="Z238" s="60"/>
      <c r="AA238" s="60"/>
      <c r="AB238" s="60"/>
      <c r="AC238" s="60"/>
      <c r="AD238" s="456"/>
      <c r="AE238" s="456"/>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row>
    <row r="239" spans="1:68" s="4" customFormat="1" x14ac:dyDescent="0.25">
      <c r="A239" s="94"/>
    </row>
    <row r="240" spans="1:68" s="14" customFormat="1" x14ac:dyDescent="0.25">
      <c r="A240" s="4"/>
      <c r="C240" s="60"/>
      <c r="D240" s="60"/>
      <c r="E240" s="456"/>
      <c r="F240" s="456"/>
      <c r="G240" s="60"/>
      <c r="H240" s="456"/>
      <c r="I240" s="456"/>
      <c r="J240" s="456"/>
      <c r="K240" s="60"/>
      <c r="L240" s="456"/>
      <c r="M240" s="456"/>
      <c r="N240" s="60"/>
      <c r="O240" s="60"/>
      <c r="P240" s="60"/>
      <c r="Q240" s="60"/>
      <c r="R240" s="456"/>
      <c r="S240" s="456"/>
      <c r="T240" s="60"/>
      <c r="U240" s="60"/>
      <c r="V240" s="60"/>
      <c r="W240" s="60"/>
      <c r="X240" s="456"/>
      <c r="Y240" s="456"/>
      <c r="Z240" s="60"/>
      <c r="AA240" s="60"/>
      <c r="AB240" s="60"/>
      <c r="AC240" s="60"/>
      <c r="AD240" s="456"/>
      <c r="AE240" s="456"/>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row>
    <row r="241" spans="1:68" s="4" customFormat="1" x14ac:dyDescent="0.25">
      <c r="A241" s="94"/>
    </row>
    <row r="242" spans="1:68" s="14" customFormat="1" x14ac:dyDescent="0.25">
      <c r="A242" s="4"/>
      <c r="C242" s="60"/>
      <c r="D242" s="60"/>
      <c r="E242" s="456"/>
      <c r="F242" s="456"/>
      <c r="G242" s="60"/>
      <c r="H242" s="456"/>
      <c r="I242" s="456"/>
      <c r="J242" s="456"/>
      <c r="K242" s="60"/>
      <c r="L242" s="456"/>
      <c r="M242" s="456"/>
      <c r="N242" s="60"/>
      <c r="O242" s="60"/>
      <c r="P242" s="60"/>
      <c r="Q242" s="60"/>
      <c r="R242" s="456"/>
      <c r="S242" s="456"/>
      <c r="T242" s="60"/>
      <c r="U242" s="60"/>
      <c r="V242" s="60"/>
      <c r="W242" s="60"/>
      <c r="X242" s="456"/>
      <c r="Y242" s="456"/>
      <c r="Z242" s="60"/>
      <c r="AA242" s="60"/>
      <c r="AB242" s="60"/>
      <c r="AC242" s="60"/>
      <c r="AD242" s="456"/>
      <c r="AE242" s="456"/>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row>
    <row r="243" spans="1:68" s="4" customFormat="1" x14ac:dyDescent="0.25">
      <c r="A243" s="94"/>
    </row>
    <row r="244" spans="1:68" s="14" customFormat="1" x14ac:dyDescent="0.25">
      <c r="A244" s="4"/>
      <c r="C244" s="60"/>
      <c r="D244" s="60"/>
      <c r="E244" s="456"/>
      <c r="F244" s="456"/>
      <c r="G244" s="60"/>
      <c r="H244" s="456"/>
      <c r="I244" s="456"/>
      <c r="J244" s="456"/>
      <c r="K244" s="60"/>
      <c r="L244" s="456"/>
      <c r="M244" s="456"/>
      <c r="N244" s="60"/>
      <c r="O244" s="60"/>
      <c r="P244" s="60"/>
      <c r="Q244" s="60"/>
      <c r="R244" s="456"/>
      <c r="S244" s="456"/>
      <c r="T244" s="60"/>
      <c r="U244" s="60"/>
      <c r="V244" s="60"/>
      <c r="W244" s="60"/>
      <c r="X244" s="456"/>
      <c r="Y244" s="456"/>
      <c r="Z244" s="60"/>
      <c r="AA244" s="60"/>
      <c r="AB244" s="60"/>
      <c r="AC244" s="60"/>
      <c r="AD244" s="456"/>
      <c r="AE244" s="456"/>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row>
    <row r="245" spans="1:68" s="4" customFormat="1" x14ac:dyDescent="0.25">
      <c r="A245" s="94"/>
    </row>
    <row r="246" spans="1:68" s="14" customFormat="1" x14ac:dyDescent="0.25">
      <c r="A246" s="4"/>
      <c r="C246" s="60"/>
      <c r="D246" s="60"/>
      <c r="E246" s="456"/>
      <c r="F246" s="456"/>
      <c r="G246" s="60"/>
      <c r="H246" s="456"/>
      <c r="I246" s="456"/>
      <c r="J246" s="456"/>
      <c r="K246" s="60"/>
      <c r="L246" s="456"/>
      <c r="M246" s="456"/>
      <c r="N246" s="60"/>
      <c r="O246" s="60"/>
      <c r="P246" s="60"/>
      <c r="Q246" s="60"/>
      <c r="R246" s="456"/>
      <c r="S246" s="456"/>
      <c r="T246" s="60"/>
      <c r="U246" s="60"/>
      <c r="V246" s="60"/>
      <c r="W246" s="60"/>
      <c r="X246" s="456"/>
      <c r="Y246" s="456"/>
      <c r="Z246" s="60"/>
      <c r="AA246" s="60"/>
      <c r="AB246" s="60"/>
      <c r="AC246" s="60"/>
      <c r="AD246" s="456"/>
      <c r="AE246" s="456"/>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row>
    <row r="247" spans="1:68" s="4" customFormat="1" x14ac:dyDescent="0.25">
      <c r="A247" s="94"/>
    </row>
    <row r="248" spans="1:68" s="14" customFormat="1" x14ac:dyDescent="0.25">
      <c r="A248" s="4"/>
      <c r="C248" s="60"/>
      <c r="D248" s="60"/>
      <c r="E248" s="456"/>
      <c r="F248" s="456"/>
      <c r="G248" s="60"/>
      <c r="H248" s="456"/>
      <c r="I248" s="456"/>
      <c r="J248" s="456"/>
      <c r="K248" s="60"/>
      <c r="L248" s="456"/>
      <c r="M248" s="456"/>
      <c r="N248" s="60"/>
      <c r="O248" s="60"/>
      <c r="P248" s="60"/>
      <c r="Q248" s="60"/>
      <c r="R248" s="456"/>
      <c r="S248" s="456"/>
      <c r="T248" s="60"/>
      <c r="U248" s="60"/>
      <c r="V248" s="60"/>
      <c r="W248" s="60"/>
      <c r="X248" s="456"/>
      <c r="Y248" s="456"/>
      <c r="Z248" s="60"/>
      <c r="AA248" s="60"/>
      <c r="AB248" s="60"/>
      <c r="AC248" s="60"/>
      <c r="AD248" s="456"/>
      <c r="AE248" s="456"/>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row>
    <row r="249" spans="1:68" s="4" customFormat="1" x14ac:dyDescent="0.25">
      <c r="A249" s="94"/>
    </row>
    <row r="250" spans="1:68" s="14" customFormat="1" x14ac:dyDescent="0.25">
      <c r="A250" s="4"/>
      <c r="C250" s="60"/>
      <c r="D250" s="60"/>
      <c r="E250" s="456"/>
      <c r="F250" s="456"/>
      <c r="G250" s="60"/>
      <c r="H250" s="456"/>
      <c r="I250" s="456"/>
      <c r="J250" s="456"/>
      <c r="K250" s="60"/>
      <c r="L250" s="456"/>
      <c r="M250" s="456"/>
      <c r="N250" s="60"/>
      <c r="O250" s="60"/>
      <c r="P250" s="60"/>
      <c r="Q250" s="60"/>
      <c r="R250" s="456"/>
      <c r="S250" s="456"/>
      <c r="T250" s="60"/>
      <c r="U250" s="60"/>
      <c r="V250" s="60"/>
      <c r="W250" s="60"/>
      <c r="X250" s="456"/>
      <c r="Y250" s="456"/>
      <c r="Z250" s="60"/>
      <c r="AA250" s="60"/>
      <c r="AB250" s="60"/>
      <c r="AC250" s="60"/>
      <c r="AD250" s="456"/>
      <c r="AE250" s="456"/>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row>
    <row r="251" spans="1:68" s="4" customFormat="1" x14ac:dyDescent="0.25">
      <c r="A251" s="94"/>
    </row>
    <row r="252" spans="1:68" s="14" customFormat="1" x14ac:dyDescent="0.25">
      <c r="A252" s="4"/>
      <c r="C252" s="60"/>
      <c r="D252" s="60"/>
      <c r="E252" s="456"/>
      <c r="F252" s="456"/>
      <c r="G252" s="60"/>
      <c r="H252" s="456"/>
      <c r="I252" s="456"/>
      <c r="J252" s="456"/>
      <c r="K252" s="60"/>
      <c r="L252" s="456"/>
      <c r="M252" s="456"/>
      <c r="N252" s="60"/>
      <c r="O252" s="60"/>
      <c r="P252" s="60"/>
      <c r="Q252" s="60"/>
      <c r="R252" s="456"/>
      <c r="S252" s="456"/>
      <c r="T252" s="60"/>
      <c r="U252" s="60"/>
      <c r="V252" s="60"/>
      <c r="W252" s="60"/>
      <c r="X252" s="456"/>
      <c r="Y252" s="456"/>
      <c r="Z252" s="60"/>
      <c r="AA252" s="60"/>
      <c r="AB252" s="60"/>
      <c r="AC252" s="60"/>
      <c r="AD252" s="456"/>
      <c r="AE252" s="456"/>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row>
    <row r="253" spans="1:68" s="4" customFormat="1" x14ac:dyDescent="0.25">
      <c r="A253" s="94"/>
    </row>
    <row r="254" spans="1:68" s="14" customFormat="1" x14ac:dyDescent="0.25">
      <c r="A254" s="4"/>
      <c r="C254" s="60"/>
      <c r="D254" s="60"/>
      <c r="E254" s="456"/>
      <c r="F254" s="456"/>
      <c r="G254" s="60"/>
      <c r="H254" s="456"/>
      <c r="I254" s="456"/>
      <c r="J254" s="456"/>
      <c r="K254" s="60"/>
      <c r="L254" s="456"/>
      <c r="M254" s="456"/>
      <c r="N254" s="60"/>
      <c r="O254" s="60"/>
      <c r="P254" s="60"/>
      <c r="Q254" s="60"/>
      <c r="R254" s="456"/>
      <c r="S254" s="456"/>
      <c r="T254" s="60"/>
      <c r="U254" s="60"/>
      <c r="V254" s="60"/>
      <c r="W254" s="60"/>
      <c r="X254" s="456"/>
      <c r="Y254" s="456"/>
      <c r="Z254" s="60"/>
      <c r="AA254" s="60"/>
      <c r="AB254" s="60"/>
      <c r="AC254" s="60"/>
      <c r="AD254" s="456"/>
      <c r="AE254" s="456"/>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row>
    <row r="255" spans="1:68" s="4" customFormat="1" x14ac:dyDescent="0.25">
      <c r="A255" s="94"/>
    </row>
    <row r="256" spans="1:68" s="14" customFormat="1" x14ac:dyDescent="0.25">
      <c r="A256" s="4"/>
      <c r="C256" s="60"/>
      <c r="D256" s="60"/>
      <c r="E256" s="456"/>
      <c r="F256" s="456"/>
      <c r="G256" s="60"/>
      <c r="H256" s="456"/>
      <c r="I256" s="456"/>
      <c r="J256" s="456"/>
      <c r="K256" s="60"/>
      <c r="L256" s="456"/>
      <c r="M256" s="456"/>
      <c r="N256" s="60"/>
      <c r="O256" s="60"/>
      <c r="P256" s="60"/>
      <c r="Q256" s="60"/>
      <c r="R256" s="456"/>
      <c r="S256" s="456"/>
      <c r="T256" s="60"/>
      <c r="U256" s="60"/>
      <c r="V256" s="60"/>
      <c r="W256" s="60"/>
      <c r="X256" s="456"/>
      <c r="Y256" s="456"/>
      <c r="Z256" s="60"/>
      <c r="AA256" s="60"/>
      <c r="AB256" s="60"/>
      <c r="AC256" s="60"/>
      <c r="AD256" s="456"/>
      <c r="AE256" s="456"/>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row>
    <row r="257" spans="1:68" s="4" customFormat="1" x14ac:dyDescent="0.25">
      <c r="A257" s="94"/>
    </row>
    <row r="258" spans="1:68" s="14" customFormat="1" x14ac:dyDescent="0.25">
      <c r="A258" s="4"/>
      <c r="C258" s="60"/>
      <c r="D258" s="60"/>
      <c r="E258" s="456"/>
      <c r="F258" s="456"/>
      <c r="G258" s="60"/>
      <c r="H258" s="456"/>
      <c r="I258" s="456"/>
      <c r="J258" s="456"/>
      <c r="K258" s="60"/>
      <c r="L258" s="456"/>
      <c r="M258" s="456"/>
      <c r="N258" s="60"/>
      <c r="O258" s="60"/>
      <c r="P258" s="60"/>
      <c r="Q258" s="60"/>
      <c r="R258" s="456"/>
      <c r="S258" s="456"/>
      <c r="T258" s="60"/>
      <c r="U258" s="60"/>
      <c r="V258" s="60"/>
      <c r="W258" s="60"/>
      <c r="X258" s="456"/>
      <c r="Y258" s="456"/>
      <c r="Z258" s="60"/>
      <c r="AA258" s="60"/>
      <c r="AB258" s="60"/>
      <c r="AC258" s="60"/>
      <c r="AD258" s="456"/>
      <c r="AE258" s="456"/>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row>
    <row r="259" spans="1:68" s="4" customFormat="1" x14ac:dyDescent="0.25">
      <c r="A259" s="94"/>
    </row>
    <row r="260" spans="1:68" s="14" customFormat="1" x14ac:dyDescent="0.25">
      <c r="A260" s="4"/>
      <c r="C260" s="60"/>
      <c r="D260" s="60"/>
      <c r="E260" s="456"/>
      <c r="F260" s="456"/>
      <c r="G260" s="60"/>
      <c r="H260" s="456"/>
      <c r="I260" s="456"/>
      <c r="J260" s="456"/>
      <c r="K260" s="60"/>
      <c r="L260" s="456"/>
      <c r="M260" s="456"/>
      <c r="N260" s="60"/>
      <c r="O260" s="60"/>
      <c r="P260" s="60"/>
      <c r="Q260" s="60"/>
      <c r="R260" s="456"/>
      <c r="S260" s="456"/>
      <c r="T260" s="60"/>
      <c r="U260" s="60"/>
      <c r="V260" s="60"/>
      <c r="W260" s="60"/>
      <c r="X260" s="456"/>
      <c r="Y260" s="456"/>
      <c r="Z260" s="60"/>
      <c r="AA260" s="60"/>
      <c r="AB260" s="60"/>
      <c r="AC260" s="60"/>
      <c r="AD260" s="456"/>
      <c r="AE260" s="456"/>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row>
  </sheetData>
  <mergeCells count="3">
    <mergeCell ref="R14:V14"/>
    <mergeCell ref="L14:P14"/>
    <mergeCell ref="H14:J14"/>
  </mergeCells>
  <pageMargins left="0.7" right="0.7" top="0.75" bottom="0.75" header="0.3" footer="0.3"/>
  <pageSetup orientation="portrait"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C192B-369E-4D04-B549-CCA31BD55070}">
  <dimension ref="A1:X33"/>
  <sheetViews>
    <sheetView showGridLines="0" workbookViewId="0">
      <selection activeCell="E13" sqref="E13"/>
    </sheetView>
  </sheetViews>
  <sheetFormatPr defaultColWidth="9.140625" defaultRowHeight="15" outlineLevelRow="1" x14ac:dyDescent="0.25"/>
  <cols>
    <col min="1" max="1" width="9.140625" style="4"/>
    <col min="2" max="2" width="48.140625" style="4" bestFit="1" customWidth="1"/>
    <col min="3" max="3" width="14" style="231" customWidth="1"/>
    <col min="4" max="4" width="2" style="231" customWidth="1"/>
    <col min="5" max="5" width="11.5703125" style="231" customWidth="1"/>
    <col min="6" max="6" width="1.28515625" style="231" customWidth="1"/>
    <col min="7" max="7" width="11.5703125" style="231" customWidth="1"/>
    <col min="8" max="8" width="1.42578125" style="231" customWidth="1"/>
    <col min="9" max="9" width="14" style="231" customWidth="1"/>
    <col min="10" max="10" width="1.28515625" style="231" customWidth="1"/>
    <col min="11" max="11" width="11.42578125" style="231" customWidth="1"/>
    <col min="12" max="12" width="1.7109375" style="231" customWidth="1"/>
    <col min="13" max="13" width="11.42578125" style="231" customWidth="1"/>
    <col min="14" max="14" width="2.7109375" style="231" customWidth="1"/>
    <col min="15" max="15" width="11.28515625" style="231" customWidth="1"/>
    <col min="16" max="16" width="0.7109375" style="231" customWidth="1"/>
    <col min="17" max="17" width="11.28515625" style="231" customWidth="1"/>
    <col min="18" max="18" width="1.140625" style="231" customWidth="1"/>
    <col min="19" max="19" width="10.28515625" style="231" customWidth="1"/>
    <col min="20" max="20" width="1.28515625" style="231" customWidth="1"/>
    <col min="21" max="21" width="12.42578125" style="231" bestFit="1" customWidth="1"/>
    <col min="22" max="22" width="2.140625" style="231" customWidth="1"/>
    <col min="23" max="23" width="12.5703125" style="231" bestFit="1" customWidth="1"/>
    <col min="24" max="24" width="9.5703125" style="4" bestFit="1" customWidth="1"/>
    <col min="25" max="16384" width="9.140625" style="4"/>
  </cols>
  <sheetData>
    <row r="1" spans="1:24" x14ac:dyDescent="0.25">
      <c r="A1" s="12" t="s">
        <v>0</v>
      </c>
      <c r="B1" s="6"/>
      <c r="C1" s="230"/>
      <c r="D1" s="230"/>
      <c r="E1" s="230"/>
      <c r="F1" s="230"/>
      <c r="G1" s="230"/>
      <c r="H1" s="230"/>
      <c r="I1" s="230"/>
      <c r="J1" s="230"/>
      <c r="K1" s="230"/>
      <c r="L1" s="230"/>
      <c r="M1" s="230"/>
      <c r="N1" s="230"/>
      <c r="O1" s="230"/>
      <c r="P1" s="230"/>
      <c r="Q1" s="230"/>
      <c r="R1" s="230"/>
      <c r="S1" s="230"/>
      <c r="T1" s="230"/>
      <c r="U1" s="230"/>
      <c r="V1" s="230"/>
      <c r="W1" s="230"/>
      <c r="X1" s="6"/>
    </row>
    <row r="2" spans="1:24" x14ac:dyDescent="0.25">
      <c r="A2" s="12" t="s">
        <v>233</v>
      </c>
      <c r="B2" s="12"/>
      <c r="C2" s="375"/>
      <c r="D2" s="375"/>
      <c r="E2" s="375"/>
      <c r="F2" s="375"/>
      <c r="G2" s="375"/>
      <c r="H2" s="375"/>
      <c r="I2" s="375"/>
      <c r="J2" s="375"/>
      <c r="K2" s="375"/>
      <c r="L2" s="375"/>
      <c r="M2" s="375"/>
      <c r="N2" s="375"/>
      <c r="O2" s="375"/>
      <c r="P2" s="375"/>
      <c r="Q2" s="375"/>
      <c r="R2" s="375"/>
      <c r="S2" s="375"/>
      <c r="T2" s="375"/>
      <c r="U2" s="375"/>
      <c r="V2" s="375"/>
      <c r="W2" s="375"/>
      <c r="X2" s="242"/>
    </row>
    <row r="3" spans="1:24" x14ac:dyDescent="0.25">
      <c r="A3" s="465"/>
      <c r="B3" s="477"/>
      <c r="C3" s="375"/>
      <c r="D3" s="375"/>
      <c r="E3" s="375"/>
      <c r="F3" s="375"/>
      <c r="G3" s="375"/>
      <c r="H3" s="375"/>
      <c r="I3" s="375"/>
      <c r="J3" s="375"/>
      <c r="K3" s="375"/>
      <c r="L3" s="375"/>
      <c r="M3" s="375"/>
      <c r="N3" s="375"/>
      <c r="O3" s="375"/>
      <c r="P3" s="375"/>
      <c r="Q3" s="375"/>
      <c r="R3" s="375"/>
      <c r="S3" s="375"/>
      <c r="T3" s="375"/>
      <c r="U3" s="375"/>
      <c r="V3" s="375"/>
      <c r="W3" s="375"/>
      <c r="X3" s="242"/>
    </row>
    <row r="4" spans="1:24" x14ac:dyDescent="0.25">
      <c r="A4" s="6"/>
      <c r="B4" s="6"/>
      <c r="C4" s="230"/>
      <c r="D4" s="230"/>
      <c r="E4" s="230"/>
      <c r="F4" s="230"/>
      <c r="G4" s="230"/>
      <c r="H4" s="230"/>
      <c r="I4" s="230"/>
      <c r="J4" s="230"/>
      <c r="K4" s="230"/>
      <c r="L4" s="230"/>
      <c r="M4" s="230"/>
      <c r="N4" s="230"/>
      <c r="O4" s="230"/>
      <c r="P4" s="230"/>
      <c r="Q4" s="230"/>
      <c r="R4" s="230"/>
      <c r="S4" s="230"/>
      <c r="T4" s="230"/>
      <c r="U4" s="230"/>
      <c r="V4" s="230"/>
      <c r="W4" s="230"/>
      <c r="X4" s="6"/>
    </row>
    <row r="5" spans="1:24" x14ac:dyDescent="0.25">
      <c r="A5" s="6"/>
      <c r="B5" s="6"/>
      <c r="C5" s="230"/>
      <c r="D5" s="230"/>
      <c r="E5" s="230"/>
      <c r="F5" s="230"/>
      <c r="G5" s="230"/>
      <c r="H5" s="230"/>
      <c r="I5" s="230"/>
      <c r="J5" s="230"/>
      <c r="K5" s="230"/>
      <c r="L5" s="230"/>
      <c r="M5" s="230"/>
      <c r="N5" s="230"/>
      <c r="O5" s="230"/>
      <c r="P5" s="230"/>
      <c r="Q5" s="230"/>
      <c r="R5" s="230"/>
      <c r="S5" s="230"/>
      <c r="T5" s="230"/>
      <c r="U5" s="230"/>
      <c r="V5" s="230"/>
      <c r="W5" s="230"/>
      <c r="X5" s="6"/>
    </row>
    <row r="6" spans="1:24" ht="29.25" customHeight="1" x14ac:dyDescent="0.25">
      <c r="A6" s="6"/>
      <c r="B6" s="6"/>
      <c r="C6" s="194" t="s">
        <v>83</v>
      </c>
      <c r="D6" s="194"/>
      <c r="E6" s="229" t="s">
        <v>84</v>
      </c>
      <c r="F6" s="229"/>
      <c r="G6" s="229" t="s">
        <v>150</v>
      </c>
      <c r="H6" s="229"/>
      <c r="I6" s="229" t="s">
        <v>163</v>
      </c>
      <c r="J6" s="229"/>
      <c r="K6" s="229" t="s">
        <v>168</v>
      </c>
      <c r="L6" s="229"/>
      <c r="M6" s="229" t="s">
        <v>219</v>
      </c>
      <c r="N6" s="229"/>
      <c r="O6" s="377" t="s">
        <v>137</v>
      </c>
      <c r="P6" s="377"/>
      <c r="Q6" s="229" t="s">
        <v>158</v>
      </c>
      <c r="R6" s="229"/>
      <c r="S6" s="229" t="s">
        <v>85</v>
      </c>
      <c r="T6" s="229"/>
      <c r="U6" s="229" t="s">
        <v>86</v>
      </c>
      <c r="V6" s="229"/>
      <c r="W6" s="229" t="s">
        <v>87</v>
      </c>
      <c r="X6" s="6"/>
    </row>
    <row r="7" spans="1:24" s="14" customFormat="1" x14ac:dyDescent="0.25">
      <c r="A7" s="6"/>
      <c r="B7" s="12" t="s">
        <v>169</v>
      </c>
      <c r="C7" s="461">
        <v>-180185</v>
      </c>
      <c r="D7" s="461"/>
      <c r="E7" s="461">
        <v>28255</v>
      </c>
      <c r="F7" s="461"/>
      <c r="G7" s="461">
        <v>28952</v>
      </c>
      <c r="H7" s="461"/>
      <c r="I7" s="461">
        <v>-175353</v>
      </c>
      <c r="J7" s="461"/>
      <c r="K7" s="461">
        <v>-9467</v>
      </c>
      <c r="L7" s="461"/>
      <c r="M7" s="461">
        <v>4661</v>
      </c>
      <c r="N7" s="461"/>
      <c r="O7" s="461">
        <v>-6125</v>
      </c>
      <c r="P7" s="461"/>
      <c r="Q7" s="461">
        <v>-7071</v>
      </c>
      <c r="R7" s="461"/>
      <c r="S7" s="461">
        <v>-7184</v>
      </c>
      <c r="T7" s="461"/>
      <c r="U7" s="461">
        <v>26883</v>
      </c>
      <c r="V7" s="461"/>
      <c r="W7" s="461">
        <f>SUM(C7:U7)</f>
        <v>-296634</v>
      </c>
      <c r="X7" s="26"/>
    </row>
    <row r="8" spans="1:24" x14ac:dyDescent="0.25">
      <c r="A8" s="6"/>
      <c r="B8" s="6" t="s">
        <v>47</v>
      </c>
      <c r="C8" s="460"/>
      <c r="D8" s="460"/>
      <c r="E8" s="460"/>
      <c r="F8" s="460"/>
      <c r="G8" s="460"/>
      <c r="H8" s="460"/>
      <c r="I8" s="460"/>
      <c r="J8" s="460"/>
      <c r="K8" s="460"/>
      <c r="L8" s="460"/>
      <c r="M8" s="460"/>
      <c r="N8" s="460"/>
      <c r="O8" s="460"/>
      <c r="P8" s="460"/>
      <c r="Q8" s="460"/>
      <c r="R8" s="460"/>
      <c r="S8" s="460"/>
      <c r="T8" s="460"/>
      <c r="U8" s="460"/>
      <c r="V8" s="460"/>
      <c r="W8" s="460"/>
      <c r="X8" s="26"/>
    </row>
    <row r="9" spans="1:24" x14ac:dyDescent="0.25">
      <c r="A9" s="6"/>
      <c r="B9" s="6" t="s">
        <v>14</v>
      </c>
      <c r="C9" s="462">
        <v>-21052</v>
      </c>
      <c r="D9" s="462"/>
      <c r="E9" s="462">
        <v>8656</v>
      </c>
      <c r="F9" s="462"/>
      <c r="G9" s="462">
        <v>5557</v>
      </c>
      <c r="H9" s="462"/>
      <c r="I9" s="462">
        <v>-255</v>
      </c>
      <c r="J9" s="462"/>
      <c r="K9" s="462">
        <v>-3067</v>
      </c>
      <c r="L9" s="462"/>
      <c r="M9" s="462">
        <v>944</v>
      </c>
      <c r="N9" s="462"/>
      <c r="O9" s="462">
        <v>-95</v>
      </c>
      <c r="P9" s="462"/>
      <c r="Q9" s="462">
        <v>-1168</v>
      </c>
      <c r="R9" s="462"/>
      <c r="S9" s="462">
        <v>1715</v>
      </c>
      <c r="T9" s="462"/>
      <c r="U9" s="462">
        <v>7820</v>
      </c>
      <c r="V9" s="462"/>
      <c r="W9" s="462">
        <f>SUM(C9:U9)</f>
        <v>-945</v>
      </c>
      <c r="X9" s="26"/>
    </row>
    <row r="10" spans="1:24" x14ac:dyDescent="0.25">
      <c r="A10" s="6"/>
      <c r="B10" s="6" t="s">
        <v>170</v>
      </c>
      <c r="C10" s="462">
        <v>151576</v>
      </c>
      <c r="D10" s="462"/>
      <c r="E10" s="462">
        <v>-8</v>
      </c>
      <c r="F10" s="462"/>
      <c r="G10" s="462">
        <v>-4</v>
      </c>
      <c r="H10" s="462"/>
      <c r="I10" s="462">
        <v>23339</v>
      </c>
      <c r="J10" s="462"/>
      <c r="K10" s="462">
        <v>-26</v>
      </c>
      <c r="L10" s="462"/>
      <c r="M10" s="462">
        <v>-6</v>
      </c>
      <c r="N10" s="462"/>
      <c r="O10" s="462">
        <v>1</v>
      </c>
      <c r="P10" s="462"/>
      <c r="Q10" s="462">
        <v>-160</v>
      </c>
      <c r="R10" s="462"/>
      <c r="S10" s="462">
        <v>558</v>
      </c>
      <c r="T10" s="462"/>
      <c r="U10" s="462">
        <v>0</v>
      </c>
      <c r="V10" s="462"/>
      <c r="W10" s="462">
        <f>SUM(C10:U10)</f>
        <v>175270</v>
      </c>
      <c r="X10" s="26"/>
    </row>
    <row r="11" spans="1:24" x14ac:dyDescent="0.25">
      <c r="A11" s="6"/>
      <c r="B11" s="6" t="s">
        <v>88</v>
      </c>
      <c r="C11" s="462">
        <v>-152618</v>
      </c>
      <c r="D11" s="462"/>
      <c r="E11" s="462">
        <v>14565</v>
      </c>
      <c r="F11" s="462"/>
      <c r="G11" s="462">
        <v>14437</v>
      </c>
      <c r="H11" s="462"/>
      <c r="I11" s="462">
        <v>56644</v>
      </c>
      <c r="J11" s="462"/>
      <c r="K11" s="462">
        <v>16155</v>
      </c>
      <c r="L11" s="462"/>
      <c r="M11" s="462">
        <v>9530</v>
      </c>
      <c r="N11" s="462"/>
      <c r="O11" s="462">
        <v>6552</v>
      </c>
      <c r="P11" s="462"/>
      <c r="Q11" s="462">
        <v>18154</v>
      </c>
      <c r="R11" s="462"/>
      <c r="S11" s="462">
        <v>8343</v>
      </c>
      <c r="T11" s="462"/>
      <c r="U11" s="462">
        <v>8238</v>
      </c>
      <c r="V11" s="462"/>
      <c r="W11" s="462">
        <f>SUM(C11:U11)</f>
        <v>0</v>
      </c>
      <c r="X11" s="26"/>
    </row>
    <row r="12" spans="1:24" x14ac:dyDescent="0.25">
      <c r="A12" s="6"/>
      <c r="B12" s="6" t="s">
        <v>90</v>
      </c>
      <c r="C12" s="462">
        <v>2827</v>
      </c>
      <c r="D12" s="462"/>
      <c r="E12" s="462">
        <v>0</v>
      </c>
      <c r="F12" s="462"/>
      <c r="G12" s="462">
        <v>0</v>
      </c>
      <c r="H12" s="462"/>
      <c r="I12" s="462">
        <v>0</v>
      </c>
      <c r="J12" s="462"/>
      <c r="K12" s="462">
        <v>0</v>
      </c>
      <c r="L12" s="462"/>
      <c r="M12" s="462">
        <v>0</v>
      </c>
      <c r="N12" s="462"/>
      <c r="O12" s="462">
        <v>0</v>
      </c>
      <c r="P12" s="462"/>
      <c r="Q12" s="462">
        <v>0</v>
      </c>
      <c r="R12" s="462"/>
      <c r="S12" s="462">
        <v>0</v>
      </c>
      <c r="T12" s="462"/>
      <c r="U12" s="462">
        <v>0</v>
      </c>
      <c r="V12" s="462"/>
      <c r="W12" s="462">
        <f>SUM(C12:U12)</f>
        <v>2827</v>
      </c>
      <c r="X12" s="26"/>
    </row>
    <row r="13" spans="1:24" s="14" customFormat="1" x14ac:dyDescent="0.25">
      <c r="A13" s="12"/>
      <c r="B13" s="6" t="s">
        <v>89</v>
      </c>
      <c r="C13" s="463">
        <v>-3535</v>
      </c>
      <c r="D13" s="463"/>
      <c r="E13" s="463">
        <v>22044</v>
      </c>
      <c r="F13" s="463"/>
      <c r="G13" s="463">
        <v>21145</v>
      </c>
      <c r="H13" s="463"/>
      <c r="I13" s="463">
        <v>7631</v>
      </c>
      <c r="J13" s="463"/>
      <c r="K13" s="463">
        <v>21307</v>
      </c>
      <c r="L13" s="463"/>
      <c r="M13" s="463">
        <v>16631</v>
      </c>
      <c r="N13" s="463"/>
      <c r="O13" s="463">
        <v>5517</v>
      </c>
      <c r="P13" s="463"/>
      <c r="Q13" s="463">
        <v>26510</v>
      </c>
      <c r="R13" s="463"/>
      <c r="S13" s="463">
        <v>10951</v>
      </c>
      <c r="T13" s="463"/>
      <c r="U13" s="463">
        <v>14319</v>
      </c>
      <c r="V13" s="463"/>
      <c r="W13" s="463">
        <f>SUM(C13:U13)</f>
        <v>142520</v>
      </c>
      <c r="X13" s="26"/>
    </row>
    <row r="14" spans="1:24" s="14" customFormat="1" x14ac:dyDescent="0.25">
      <c r="A14" s="12"/>
      <c r="B14" s="12" t="s">
        <v>50</v>
      </c>
      <c r="C14" s="462">
        <f>SUM(C7:C13)</f>
        <v>-202987</v>
      </c>
      <c r="D14" s="462"/>
      <c r="E14" s="462">
        <f t="shared" ref="E14:W14" si="0">SUM(E7:E13)</f>
        <v>73512</v>
      </c>
      <c r="F14" s="462"/>
      <c r="G14" s="462">
        <f t="shared" si="0"/>
        <v>70087</v>
      </c>
      <c r="H14" s="462"/>
      <c r="I14" s="462">
        <f t="shared" si="0"/>
        <v>-87994</v>
      </c>
      <c r="J14" s="462"/>
      <c r="K14" s="462">
        <f t="shared" si="0"/>
        <v>24902</v>
      </c>
      <c r="L14" s="462"/>
      <c r="M14" s="462">
        <f t="shared" si="0"/>
        <v>31760</v>
      </c>
      <c r="N14" s="462"/>
      <c r="O14" s="462">
        <f t="shared" si="0"/>
        <v>5850</v>
      </c>
      <c r="P14" s="462"/>
      <c r="Q14" s="462">
        <f t="shared" si="0"/>
        <v>36265</v>
      </c>
      <c r="R14" s="462"/>
      <c r="S14" s="462">
        <f t="shared" si="0"/>
        <v>14383</v>
      </c>
      <c r="T14" s="462"/>
      <c r="U14" s="462">
        <f t="shared" si="0"/>
        <v>57260</v>
      </c>
      <c r="V14" s="462"/>
      <c r="W14" s="462">
        <f t="shared" si="0"/>
        <v>23038</v>
      </c>
      <c r="X14" s="26"/>
    </row>
    <row r="15" spans="1:24" s="14" customFormat="1" x14ac:dyDescent="0.25">
      <c r="A15" s="12"/>
      <c r="B15" s="6" t="s">
        <v>140</v>
      </c>
      <c r="C15" s="462">
        <v>13</v>
      </c>
      <c r="D15" s="462"/>
      <c r="E15" s="462">
        <v>-323</v>
      </c>
      <c r="F15" s="462"/>
      <c r="G15" s="462">
        <v>308</v>
      </c>
      <c r="H15" s="462"/>
      <c r="I15" s="462">
        <v>12495</v>
      </c>
      <c r="J15" s="462"/>
      <c r="K15" s="462">
        <v>22</v>
      </c>
      <c r="L15" s="462"/>
      <c r="M15" s="462">
        <v>-32</v>
      </c>
      <c r="N15" s="462"/>
      <c r="O15" s="462">
        <v>-1745</v>
      </c>
      <c r="P15" s="462"/>
      <c r="Q15" s="462">
        <v>4349</v>
      </c>
      <c r="R15" s="462"/>
      <c r="S15" s="462">
        <v>-20</v>
      </c>
      <c r="T15" s="462"/>
      <c r="U15" s="462">
        <v>-403</v>
      </c>
      <c r="V15" s="462"/>
      <c r="W15" s="462">
        <f t="shared" ref="W15:W21" si="1">SUM(C15:U15)</f>
        <v>14664</v>
      </c>
      <c r="X15" s="26"/>
    </row>
    <row r="16" spans="1:24" x14ac:dyDescent="0.25">
      <c r="A16" s="6"/>
      <c r="B16" s="6" t="s">
        <v>52</v>
      </c>
      <c r="C16" s="462" t="s">
        <v>221</v>
      </c>
      <c r="D16" s="462"/>
      <c r="E16" s="462">
        <v>2416</v>
      </c>
      <c r="F16" s="462"/>
      <c r="G16" s="462">
        <v>5422</v>
      </c>
      <c r="H16" s="462"/>
      <c r="I16" s="462">
        <v>2495</v>
      </c>
      <c r="J16" s="462"/>
      <c r="K16" s="462">
        <v>2347</v>
      </c>
      <c r="L16" s="462"/>
      <c r="M16" s="462">
        <v>1256</v>
      </c>
      <c r="N16" s="462"/>
      <c r="O16" s="462">
        <v>132</v>
      </c>
      <c r="P16" s="462"/>
      <c r="Q16" s="462">
        <v>836</v>
      </c>
      <c r="R16" s="462"/>
      <c r="S16" s="462">
        <v>66</v>
      </c>
      <c r="T16" s="462"/>
      <c r="U16" s="462">
        <v>1158</v>
      </c>
      <c r="V16" s="462"/>
      <c r="W16" s="462">
        <f t="shared" si="1"/>
        <v>16128</v>
      </c>
      <c r="X16" s="26"/>
    </row>
    <row r="17" spans="1:24" x14ac:dyDescent="0.25">
      <c r="A17" s="6"/>
      <c r="B17" s="6" t="s">
        <v>64</v>
      </c>
      <c r="C17" s="462" t="s">
        <v>221</v>
      </c>
      <c r="D17" s="462"/>
      <c r="E17" s="462" t="s">
        <v>224</v>
      </c>
      <c r="F17" s="462"/>
      <c r="G17" s="462" t="s">
        <v>224</v>
      </c>
      <c r="H17" s="462"/>
      <c r="I17" s="462">
        <v>31515</v>
      </c>
      <c r="J17" s="462"/>
      <c r="K17" s="462" t="s">
        <v>223</v>
      </c>
      <c r="L17" s="462"/>
      <c r="M17" s="462" t="s">
        <v>225</v>
      </c>
      <c r="N17" s="462"/>
      <c r="O17" s="462">
        <v>0</v>
      </c>
      <c r="P17" s="462"/>
      <c r="Q17" s="462" t="s">
        <v>223</v>
      </c>
      <c r="R17" s="462"/>
      <c r="S17" s="462" t="s">
        <v>222</v>
      </c>
      <c r="T17" s="462"/>
      <c r="U17" s="462" t="s">
        <v>223</v>
      </c>
      <c r="V17" s="462"/>
      <c r="W17" s="462">
        <f t="shared" si="1"/>
        <v>31515</v>
      </c>
      <c r="X17" s="26"/>
    </row>
    <row r="18" spans="1:24" x14ac:dyDescent="0.25">
      <c r="A18" s="6"/>
      <c r="B18" s="6" t="s">
        <v>91</v>
      </c>
      <c r="C18" s="462" t="s">
        <v>221</v>
      </c>
      <c r="D18" s="462"/>
      <c r="E18" s="462" t="s">
        <v>224</v>
      </c>
      <c r="F18" s="462"/>
      <c r="G18" s="462" t="s">
        <v>224</v>
      </c>
      <c r="H18" s="462"/>
      <c r="I18" s="462" t="s">
        <v>223</v>
      </c>
      <c r="J18" s="462"/>
      <c r="K18" s="462" t="s">
        <v>223</v>
      </c>
      <c r="L18" s="462"/>
      <c r="M18" s="462">
        <v>0</v>
      </c>
      <c r="N18" s="462"/>
      <c r="O18" s="462" t="s">
        <v>223</v>
      </c>
      <c r="P18" s="462"/>
      <c r="Q18" s="462">
        <v>0</v>
      </c>
      <c r="R18" s="462"/>
      <c r="S18" s="462" t="s">
        <v>222</v>
      </c>
      <c r="T18" s="462"/>
      <c r="U18" s="462" t="s">
        <v>223</v>
      </c>
      <c r="V18" s="462"/>
      <c r="W18" s="462">
        <f t="shared" si="1"/>
        <v>0</v>
      </c>
      <c r="X18" s="26"/>
    </row>
    <row r="19" spans="1:24" x14ac:dyDescent="0.25">
      <c r="A19" s="6"/>
      <c r="B19" s="6" t="s">
        <v>135</v>
      </c>
      <c r="C19" s="462" t="s">
        <v>221</v>
      </c>
      <c r="D19" s="462"/>
      <c r="E19" s="462" t="s">
        <v>224</v>
      </c>
      <c r="F19" s="462"/>
      <c r="G19" s="462" t="s">
        <v>224</v>
      </c>
      <c r="H19" s="462"/>
      <c r="I19" s="462" t="s">
        <v>223</v>
      </c>
      <c r="J19" s="462"/>
      <c r="K19" s="462" t="s">
        <v>223</v>
      </c>
      <c r="L19" s="462"/>
      <c r="M19" s="462">
        <v>875</v>
      </c>
      <c r="N19" s="462"/>
      <c r="O19" s="462" t="s">
        <v>223</v>
      </c>
      <c r="P19" s="462"/>
      <c r="Q19" s="462" t="s">
        <v>223</v>
      </c>
      <c r="R19" s="462"/>
      <c r="S19" s="462" t="s">
        <v>222</v>
      </c>
      <c r="T19" s="462"/>
      <c r="U19" s="462" t="s">
        <v>223</v>
      </c>
      <c r="V19" s="462"/>
      <c r="W19" s="462">
        <f t="shared" si="1"/>
        <v>875</v>
      </c>
      <c r="X19" s="26"/>
    </row>
    <row r="20" spans="1:24" x14ac:dyDescent="0.25">
      <c r="A20" s="6"/>
      <c r="B20" s="6" t="s">
        <v>27</v>
      </c>
      <c r="C20" s="467">
        <v>111876</v>
      </c>
      <c r="D20" s="467"/>
      <c r="E20" s="467" t="s">
        <v>224</v>
      </c>
      <c r="F20" s="467"/>
      <c r="G20" s="467" t="s">
        <v>224</v>
      </c>
      <c r="H20" s="467"/>
      <c r="I20" s="467" t="s">
        <v>223</v>
      </c>
      <c r="J20" s="467"/>
      <c r="K20" s="467">
        <v>667</v>
      </c>
      <c r="L20" s="467"/>
      <c r="M20" s="467">
        <v>945</v>
      </c>
      <c r="N20" s="467"/>
      <c r="O20" s="467">
        <v>1280</v>
      </c>
      <c r="P20" s="467"/>
      <c r="Q20" s="467">
        <v>9421</v>
      </c>
      <c r="R20" s="467"/>
      <c r="S20" s="467">
        <v>2487</v>
      </c>
      <c r="T20" s="467"/>
      <c r="U20" s="467">
        <v>391</v>
      </c>
      <c r="V20" s="467"/>
      <c r="W20" s="467">
        <f t="shared" si="1"/>
        <v>127067</v>
      </c>
      <c r="X20" s="26"/>
    </row>
    <row r="21" spans="1:24" s="14" customFormat="1" ht="15.75" thickBot="1" x14ac:dyDescent="0.3">
      <c r="A21" s="12"/>
      <c r="B21" s="12" t="s">
        <v>58</v>
      </c>
      <c r="C21" s="220">
        <f>(SUM(C14:C20))</f>
        <v>-91098</v>
      </c>
      <c r="D21" s="220">
        <f>(SUM(D14:D20))</f>
        <v>0</v>
      </c>
      <c r="E21" s="220">
        <f>(SUM(E14:E20))</f>
        <v>75605</v>
      </c>
      <c r="F21" s="220">
        <f>(SUM(F14:F20))</f>
        <v>0</v>
      </c>
      <c r="G21" s="220">
        <f>(SUM(G14:G20))</f>
        <v>75817</v>
      </c>
      <c r="H21" s="220">
        <f t="shared" ref="H21:V21" si="2">(SUM(H14:H20))</f>
        <v>0</v>
      </c>
      <c r="I21" s="220">
        <f t="shared" si="2"/>
        <v>-41489</v>
      </c>
      <c r="J21" s="220">
        <f t="shared" si="2"/>
        <v>0</v>
      </c>
      <c r="K21" s="220">
        <f t="shared" si="2"/>
        <v>27938</v>
      </c>
      <c r="L21" s="220">
        <f t="shared" si="2"/>
        <v>0</v>
      </c>
      <c r="M21" s="220">
        <f t="shared" si="2"/>
        <v>34804</v>
      </c>
      <c r="N21" s="220"/>
      <c r="O21" s="220">
        <f t="shared" si="2"/>
        <v>5517</v>
      </c>
      <c r="P21" s="220">
        <f t="shared" si="2"/>
        <v>0</v>
      </c>
      <c r="Q21" s="220">
        <f t="shared" si="2"/>
        <v>50871</v>
      </c>
      <c r="R21" s="220">
        <f t="shared" si="2"/>
        <v>0</v>
      </c>
      <c r="S21" s="220">
        <f t="shared" si="2"/>
        <v>16916</v>
      </c>
      <c r="T21" s="220">
        <f t="shared" si="2"/>
        <v>0</v>
      </c>
      <c r="U21" s="220">
        <f t="shared" si="2"/>
        <v>58406</v>
      </c>
      <c r="V21" s="220">
        <f t="shared" si="2"/>
        <v>0</v>
      </c>
      <c r="W21" s="220">
        <f t="shared" si="1"/>
        <v>213287</v>
      </c>
      <c r="X21" s="26"/>
    </row>
    <row r="22" spans="1:24" ht="15.75" thickTop="1" x14ac:dyDescent="0.25">
      <c r="A22" s="6"/>
      <c r="B22" s="6"/>
      <c r="C22" s="230"/>
      <c r="D22" s="230"/>
      <c r="E22" s="22"/>
      <c r="F22" s="22"/>
      <c r="G22" s="22"/>
      <c r="H22" s="22"/>
      <c r="I22" s="22"/>
      <c r="J22" s="22"/>
      <c r="K22" s="22"/>
      <c r="L22" s="22"/>
      <c r="M22" s="22"/>
      <c r="N22" s="22"/>
      <c r="O22" s="22"/>
      <c r="P22" s="22"/>
      <c r="Q22" s="22"/>
      <c r="R22" s="22"/>
      <c r="S22" s="22"/>
      <c r="T22" s="22"/>
      <c r="U22" s="22"/>
      <c r="V22" s="22"/>
      <c r="W22" s="22"/>
      <c r="X22" s="6"/>
    </row>
    <row r="23" spans="1:24" x14ac:dyDescent="0.25">
      <c r="A23" s="6"/>
      <c r="B23" s="512"/>
      <c r="C23" s="512"/>
      <c r="D23" s="512"/>
      <c r="E23" s="512"/>
      <c r="F23" s="512"/>
      <c r="G23" s="512"/>
      <c r="H23" s="512"/>
      <c r="I23" s="512"/>
      <c r="J23" s="512"/>
      <c r="K23" s="512"/>
      <c r="L23" s="512"/>
      <c r="M23" s="512"/>
      <c r="N23" s="512"/>
      <c r="O23" s="512"/>
      <c r="P23" s="512"/>
      <c r="Q23" s="512"/>
      <c r="R23" s="512"/>
      <c r="S23" s="512"/>
      <c r="T23" s="512"/>
      <c r="U23" s="512"/>
      <c r="V23" s="512"/>
      <c r="W23" s="512"/>
      <c r="X23" s="6"/>
    </row>
    <row r="24" spans="1:24" x14ac:dyDescent="0.25">
      <c r="A24" s="6"/>
      <c r="B24" s="512"/>
      <c r="C24" s="512"/>
      <c r="D24" s="512"/>
      <c r="E24" s="512"/>
      <c r="F24" s="512"/>
      <c r="G24" s="512"/>
      <c r="H24" s="512"/>
      <c r="I24" s="512"/>
      <c r="J24" s="512"/>
      <c r="K24" s="512"/>
      <c r="L24" s="512"/>
      <c r="M24" s="512"/>
      <c r="N24" s="512"/>
      <c r="O24" s="512"/>
      <c r="P24" s="512"/>
      <c r="Q24" s="512"/>
      <c r="R24" s="512"/>
      <c r="S24" s="512"/>
      <c r="T24" s="512"/>
      <c r="U24" s="512"/>
      <c r="V24" s="512"/>
      <c r="W24" s="512"/>
      <c r="X24" s="6"/>
    </row>
    <row r="25" spans="1:24" hidden="1" outlineLevel="1" x14ac:dyDescent="0.25">
      <c r="B25" s="473" t="s">
        <v>175</v>
      </c>
      <c r="C25" s="4"/>
      <c r="D25" s="4"/>
      <c r="E25" s="4"/>
      <c r="F25" s="4"/>
      <c r="G25" s="4"/>
      <c r="H25" s="4"/>
      <c r="I25" s="4"/>
      <c r="J25" s="4"/>
      <c r="K25" s="4"/>
      <c r="L25" s="4"/>
      <c r="M25" s="4"/>
      <c r="N25" s="4"/>
      <c r="O25" s="4"/>
      <c r="P25" s="4"/>
      <c r="Q25" s="4"/>
      <c r="R25" s="4"/>
      <c r="S25" s="4"/>
      <c r="T25" s="4"/>
      <c r="U25" s="4"/>
      <c r="V25" s="4"/>
      <c r="W25" s="4"/>
    </row>
    <row r="26" spans="1:24" s="65" customFormat="1" hidden="1" outlineLevel="1" x14ac:dyDescent="0.25">
      <c r="B26" s="65" t="s">
        <v>50</v>
      </c>
      <c r="C26" s="65">
        <f>SUM(C7:C13)-C14</f>
        <v>0</v>
      </c>
      <c r="E26" s="65">
        <f>SUM(E7:E13)-E14</f>
        <v>0</v>
      </c>
      <c r="G26" s="65">
        <f>SUM(G7:G13)-G14</f>
        <v>0</v>
      </c>
      <c r="I26" s="65">
        <f>SUM(I7:I13)-I14</f>
        <v>0</v>
      </c>
      <c r="K26" s="65">
        <f>SUM(K7:K13)-K14</f>
        <v>0</v>
      </c>
      <c r="M26" s="65">
        <f>SUM(M7:M13)-M14</f>
        <v>0</v>
      </c>
      <c r="O26" s="65">
        <f>SUM(O7:O13)-O14</f>
        <v>0</v>
      </c>
      <c r="Q26" s="65">
        <f>SUM(Q7:Q13)-Q14</f>
        <v>0</v>
      </c>
      <c r="S26" s="65">
        <f>SUM(S7:S13)-S14</f>
        <v>0</v>
      </c>
      <c r="U26" s="65">
        <f>SUM(U7:U13)-U14</f>
        <v>0</v>
      </c>
      <c r="W26" s="65">
        <f>SUM(W7:W13)-W14</f>
        <v>0</v>
      </c>
    </row>
    <row r="27" spans="1:24" s="65" customFormat="1" hidden="1" outlineLevel="1" x14ac:dyDescent="0.25">
      <c r="B27" s="65" t="s">
        <v>58</v>
      </c>
      <c r="C27" s="65">
        <f>SUM(C14:C20)-C21</f>
        <v>0</v>
      </c>
      <c r="E27" s="65">
        <f>SUM(E14:E20)-E21</f>
        <v>0</v>
      </c>
      <c r="G27" s="65">
        <f>SUM(G14:G20)-G21</f>
        <v>0</v>
      </c>
      <c r="I27" s="65">
        <f>SUM(I14:I20)-I21</f>
        <v>0</v>
      </c>
      <c r="K27" s="65">
        <f>SUM(K14:K20)-K21</f>
        <v>0</v>
      </c>
      <c r="M27" s="65">
        <f>SUM(M14:M20)-M21</f>
        <v>0</v>
      </c>
      <c r="O27" s="65">
        <f>SUM(O14:O20)-O21</f>
        <v>0</v>
      </c>
      <c r="Q27" s="65">
        <f>SUM(Q14:Q20)-Q21</f>
        <v>0</v>
      </c>
      <c r="S27" s="65">
        <f>SUM(S14:S20)-S21</f>
        <v>0</v>
      </c>
      <c r="U27" s="65">
        <f>SUM(U14:U20)-U21</f>
        <v>0</v>
      </c>
      <c r="W27" s="65">
        <f>SUM(W14:W20)-W21</f>
        <v>0</v>
      </c>
    </row>
    <row r="28" spans="1:24" s="65" customFormat="1" hidden="1" outlineLevel="1" x14ac:dyDescent="0.25"/>
    <row r="29" spans="1:24" s="65" customFormat="1" ht="17.25" hidden="1" outlineLevel="1" x14ac:dyDescent="0.4">
      <c r="B29" s="472" t="s">
        <v>166</v>
      </c>
    </row>
    <row r="30" spans="1:24" s="65" customFormat="1" hidden="1" outlineLevel="1" x14ac:dyDescent="0.25">
      <c r="B30" s="65" t="s">
        <v>17</v>
      </c>
      <c r="E30" s="65">
        <f>E7-'5.11 Tactical'!O29</f>
        <v>-0.3779999999460415</v>
      </c>
      <c r="G30" s="65">
        <f>G7-'BOA Technology'!P29</f>
        <v>6.2999999994644895E-2</v>
      </c>
      <c r="I30" s="65">
        <f>I7-Lugano!I29</f>
        <v>-0.39199999999254942</v>
      </c>
      <c r="K30" s="65">
        <f>K7-PrimaLoft!P29</f>
        <v>0.12199999998847488</v>
      </c>
      <c r="M30" s="65">
        <f>M7-THP!P29</f>
        <v>-4.9000000008163624E-2</v>
      </c>
      <c r="O30" s="65">
        <f>O7-'Velocity Outdoor'!P29</f>
        <v>0.27499999999326974</v>
      </c>
      <c r="Q30" s="65">
        <f>Q7-'Altor Solutions'!P31</f>
        <v>-0.30600000000413274</v>
      </c>
      <c r="S30" s="65">
        <f>S7-'Arnold Magnetic'!P29</f>
        <v>-0.41499999999177817</v>
      </c>
      <c r="U30" s="65">
        <f>U7-Rimports!P30</f>
        <v>-0.41399999998975545</v>
      </c>
    </row>
    <row r="31" spans="1:24" s="65" customFormat="1" hidden="1" outlineLevel="1" x14ac:dyDescent="0.25">
      <c r="B31" s="65" t="s">
        <v>50</v>
      </c>
      <c r="E31" s="65">
        <f>E14-'5.11 Tactical'!O36</f>
        <v>0.26500000005762558</v>
      </c>
      <c r="G31" s="65">
        <f>G14-'BOA Technology'!P36</f>
        <v>-0.1889999999984866</v>
      </c>
      <c r="I31" s="65">
        <f>I14-Lugano!I36</f>
        <v>0.10700000001816079</v>
      </c>
      <c r="K31" s="65">
        <f>K14-PrimaLoft!P36-1</f>
        <v>-0.43800000000919681</v>
      </c>
      <c r="M31" s="65">
        <f>M14-THP!P36-1</f>
        <v>-0.46900000000823638</v>
      </c>
      <c r="O31" s="65">
        <f>O14-'Velocity Outdoor'!P36-1</f>
        <v>-0.49700000000757427</v>
      </c>
      <c r="Q31" s="65">
        <f>Q14-'Altor Solutions'!P38+1</f>
        <v>0.24399999999877764</v>
      </c>
      <c r="S31" s="65">
        <f>S14-'Arnold Magnetic'!P36</f>
        <v>0.31100000000878936</v>
      </c>
      <c r="U31" s="65">
        <f>U14-Rimports!P37+1</f>
        <v>-0.10799999999289867</v>
      </c>
    </row>
    <row r="32" spans="1:24" s="65" customFormat="1" hidden="1" outlineLevel="1" x14ac:dyDescent="0.25">
      <c r="B32" s="65" t="s">
        <v>58</v>
      </c>
      <c r="E32" s="65">
        <f>E21-'5.11 Tactical'!O44-1</f>
        <v>-0.49199999994016252</v>
      </c>
      <c r="G32" s="65">
        <f>G21-'BOA Technology'!P44+1</f>
        <v>0.48799999999755528</v>
      </c>
      <c r="I32" s="65">
        <f>I21-Lugano!I44</f>
        <v>-1.1999999980616849E-2</v>
      </c>
      <c r="K32" s="65">
        <f>K21-PrimaLoft!P44-1</f>
        <v>-0.37834000001021195</v>
      </c>
      <c r="M32" s="65">
        <f>M21-THP!P44</f>
        <v>7.2999999989406206E-2</v>
      </c>
      <c r="O32" s="65">
        <f>O21-'Velocity Outdoor'!P44</f>
        <v>0.4589999999925567</v>
      </c>
      <c r="Q32" s="65">
        <f>Q21-'Altor Solutions'!P46+1</f>
        <v>0.42399999999906868</v>
      </c>
      <c r="S32" s="65">
        <f>S21-'Arnold Magnetic'!P44</f>
        <v>2.0000000076834112E-3</v>
      </c>
      <c r="U32" s="65">
        <f>U21-Rimports!P45+1</f>
        <v>0.33300000000599539</v>
      </c>
    </row>
    <row r="33" collapsed="1" x14ac:dyDescent="0.25"/>
  </sheetData>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0512-B8E1-4B7C-9A62-92706E77B23E}">
  <dimension ref="A1:X32"/>
  <sheetViews>
    <sheetView showGridLines="0" workbookViewId="0">
      <selection activeCell="E11" sqref="E11"/>
    </sheetView>
  </sheetViews>
  <sheetFormatPr defaultColWidth="9.140625" defaultRowHeight="15" outlineLevelRow="1" x14ac:dyDescent="0.25"/>
  <cols>
    <col min="1" max="1" width="9.140625" style="4"/>
    <col min="2" max="2" width="48.140625" style="4" bestFit="1" customWidth="1"/>
    <col min="3" max="3" width="14" style="231" customWidth="1"/>
    <col min="4" max="4" width="2" style="231" customWidth="1"/>
    <col min="5" max="5" width="11.5703125" style="231" customWidth="1"/>
    <col min="6" max="6" width="1.28515625" style="231" customWidth="1"/>
    <col min="7" max="7" width="11.5703125" style="231" customWidth="1"/>
    <col min="8" max="8" width="1.42578125" style="231" customWidth="1"/>
    <col min="9" max="9" width="14" style="231" customWidth="1"/>
    <col min="10" max="10" width="1.28515625" style="231" customWidth="1"/>
    <col min="11" max="11" width="11.42578125" style="231" customWidth="1"/>
    <col min="12" max="12" width="1.7109375" style="231" customWidth="1"/>
    <col min="13" max="13" width="11.42578125" style="231" customWidth="1"/>
    <col min="14" max="14" width="2.7109375" style="231" customWidth="1"/>
    <col min="15" max="15" width="11.28515625" style="231" customWidth="1"/>
    <col min="16" max="16" width="0.7109375" style="231" customWidth="1"/>
    <col min="17" max="17" width="11.28515625" style="231" customWidth="1"/>
    <col min="18" max="18" width="1.140625" style="231" customWidth="1"/>
    <col min="19" max="19" width="10.28515625" style="231" customWidth="1"/>
    <col min="20" max="20" width="1.28515625" style="231" customWidth="1"/>
    <col min="21" max="21" width="12.42578125" style="231" bestFit="1" customWidth="1"/>
    <col min="22" max="22" width="2.140625" style="231" customWidth="1"/>
    <col min="23" max="23" width="12.5703125" style="231" bestFit="1" customWidth="1"/>
    <col min="24" max="24" width="9.5703125" style="4" bestFit="1" customWidth="1"/>
    <col min="25" max="16384" width="9.140625" style="4"/>
  </cols>
  <sheetData>
    <row r="1" spans="1:24" x14ac:dyDescent="0.25">
      <c r="A1" s="12" t="s">
        <v>0</v>
      </c>
      <c r="B1" s="6"/>
      <c r="C1" s="230"/>
      <c r="D1" s="230"/>
      <c r="E1" s="230"/>
      <c r="F1" s="230"/>
      <c r="G1" s="230"/>
      <c r="H1" s="230"/>
      <c r="I1" s="230"/>
      <c r="J1" s="230"/>
      <c r="K1" s="230"/>
      <c r="L1" s="230"/>
      <c r="M1" s="230"/>
      <c r="N1" s="230"/>
      <c r="O1" s="230"/>
      <c r="P1" s="230"/>
      <c r="Q1" s="230"/>
      <c r="R1" s="230"/>
      <c r="S1" s="230"/>
      <c r="T1" s="230"/>
      <c r="U1" s="230"/>
      <c r="V1" s="230"/>
      <c r="W1" s="230"/>
      <c r="X1" s="6"/>
    </row>
    <row r="2" spans="1:24" x14ac:dyDescent="0.25">
      <c r="A2" s="12" t="s">
        <v>227</v>
      </c>
      <c r="B2" s="12"/>
      <c r="C2" s="375"/>
      <c r="D2" s="375"/>
      <c r="E2" s="375"/>
      <c r="F2" s="375"/>
      <c r="G2" s="375"/>
      <c r="H2" s="375"/>
      <c r="I2" s="375"/>
      <c r="J2" s="375"/>
      <c r="K2" s="375"/>
      <c r="L2" s="375"/>
      <c r="M2" s="375"/>
      <c r="N2" s="375"/>
      <c r="O2" s="375"/>
      <c r="P2" s="375"/>
      <c r="Q2" s="375"/>
      <c r="R2" s="375"/>
      <c r="S2" s="375"/>
      <c r="T2" s="375"/>
      <c r="U2" s="375"/>
      <c r="V2" s="375"/>
      <c r="W2" s="375"/>
      <c r="X2" s="242"/>
    </row>
    <row r="3" spans="1:24" x14ac:dyDescent="0.25">
      <c r="A3" s="465"/>
      <c r="B3" s="477"/>
      <c r="C3" s="375"/>
      <c r="D3" s="375"/>
      <c r="E3" s="375"/>
      <c r="F3" s="375"/>
      <c r="G3" s="375"/>
      <c r="H3" s="375"/>
      <c r="I3" s="375"/>
      <c r="J3" s="375"/>
      <c r="K3" s="375"/>
      <c r="L3" s="375"/>
      <c r="M3" s="375"/>
      <c r="N3" s="375"/>
      <c r="O3" s="375"/>
      <c r="P3" s="375"/>
      <c r="Q3" s="375"/>
      <c r="R3" s="375"/>
      <c r="S3" s="375"/>
      <c r="T3" s="375"/>
      <c r="U3" s="375"/>
      <c r="V3" s="375"/>
      <c r="W3" s="375"/>
      <c r="X3" s="242"/>
    </row>
    <row r="4" spans="1:24" x14ac:dyDescent="0.25">
      <c r="A4" s="6"/>
      <c r="B4" s="6"/>
      <c r="C4" s="230"/>
      <c r="D4" s="230"/>
      <c r="E4" s="230"/>
      <c r="F4" s="230"/>
      <c r="G4" s="230"/>
      <c r="H4" s="230"/>
      <c r="I4" s="230"/>
      <c r="J4" s="230"/>
      <c r="K4" s="230"/>
      <c r="L4" s="230"/>
      <c r="M4" s="230"/>
      <c r="N4" s="230"/>
      <c r="O4" s="230"/>
      <c r="P4" s="230"/>
      <c r="Q4" s="230"/>
      <c r="R4" s="230"/>
      <c r="S4" s="230"/>
      <c r="T4" s="230"/>
      <c r="U4" s="230"/>
      <c r="V4" s="230"/>
      <c r="W4" s="230"/>
      <c r="X4" s="6"/>
    </row>
    <row r="5" spans="1:24" x14ac:dyDescent="0.25">
      <c r="A5" s="6"/>
      <c r="B5" s="6"/>
      <c r="C5" s="230"/>
      <c r="D5" s="230"/>
      <c r="E5" s="230"/>
      <c r="F5" s="230"/>
      <c r="G5" s="230"/>
      <c r="H5" s="230"/>
      <c r="I5" s="230"/>
      <c r="J5" s="230"/>
      <c r="K5" s="230"/>
      <c r="L5" s="230"/>
      <c r="M5" s="230"/>
      <c r="N5" s="230"/>
      <c r="O5" s="230"/>
      <c r="P5" s="230"/>
      <c r="Q5" s="230"/>
      <c r="R5" s="230"/>
      <c r="S5" s="230"/>
      <c r="T5" s="230"/>
      <c r="U5" s="230"/>
      <c r="V5" s="230"/>
      <c r="W5" s="230"/>
      <c r="X5" s="6"/>
    </row>
    <row r="6" spans="1:24" ht="29.25" customHeight="1" x14ac:dyDescent="0.25">
      <c r="A6" s="6"/>
      <c r="B6" s="6"/>
      <c r="C6" s="194" t="s">
        <v>83</v>
      </c>
      <c r="D6" s="194"/>
      <c r="E6" s="229" t="s">
        <v>84</v>
      </c>
      <c r="F6" s="229"/>
      <c r="G6" s="229" t="s">
        <v>150</v>
      </c>
      <c r="H6" s="229"/>
      <c r="I6" s="229" t="s">
        <v>163</v>
      </c>
      <c r="J6" s="229"/>
      <c r="K6" s="229" t="s">
        <v>168</v>
      </c>
      <c r="L6" s="229"/>
      <c r="M6" s="229" t="s">
        <v>219</v>
      </c>
      <c r="N6" s="229"/>
      <c r="O6" s="377" t="s">
        <v>137</v>
      </c>
      <c r="P6" s="377"/>
      <c r="Q6" s="229" t="s">
        <v>158</v>
      </c>
      <c r="R6" s="229"/>
      <c r="S6" s="229" t="s">
        <v>85</v>
      </c>
      <c r="T6" s="229"/>
      <c r="U6" s="229" t="s">
        <v>86</v>
      </c>
      <c r="V6" s="229"/>
      <c r="W6" s="229" t="s">
        <v>87</v>
      </c>
      <c r="X6" s="6"/>
    </row>
    <row r="7" spans="1:24" s="14" customFormat="1" x14ac:dyDescent="0.25">
      <c r="A7" s="6"/>
      <c r="B7" s="12" t="s">
        <v>169</v>
      </c>
      <c r="C7" s="461">
        <v>-35634</v>
      </c>
      <c r="D7" s="461"/>
      <c r="E7" s="461">
        <v>20634</v>
      </c>
      <c r="F7" s="461"/>
      <c r="G7" s="461">
        <v>20791</v>
      </c>
      <c r="H7" s="461"/>
      <c r="I7" s="461">
        <v>-275730</v>
      </c>
      <c r="J7" s="461"/>
      <c r="K7" s="461">
        <v>-10575</v>
      </c>
      <c r="L7" s="461"/>
      <c r="M7" s="461">
        <v>-9761</v>
      </c>
      <c r="N7" s="461"/>
      <c r="O7" s="461">
        <v>-54851</v>
      </c>
      <c r="P7" s="461"/>
      <c r="Q7" s="461">
        <v>5635</v>
      </c>
      <c r="R7" s="461"/>
      <c r="S7" s="461">
        <v>-2969</v>
      </c>
      <c r="T7" s="461"/>
      <c r="U7" s="461">
        <v>14638</v>
      </c>
      <c r="V7" s="461"/>
      <c r="W7" s="461">
        <f>SUM(C7:U7)</f>
        <v>-327822</v>
      </c>
      <c r="X7" s="26"/>
    </row>
    <row r="8" spans="1:24" x14ac:dyDescent="0.25">
      <c r="A8" s="6"/>
      <c r="B8" s="6" t="s">
        <v>47</v>
      </c>
      <c r="C8" s="460"/>
      <c r="D8" s="460"/>
      <c r="E8" s="460"/>
      <c r="F8" s="460"/>
      <c r="G8" s="460"/>
      <c r="H8" s="460"/>
      <c r="I8" s="460"/>
      <c r="J8" s="460"/>
      <c r="K8" s="460"/>
      <c r="L8" s="460"/>
      <c r="M8" s="460"/>
      <c r="N8" s="460"/>
      <c r="O8" s="460"/>
      <c r="P8" s="460"/>
      <c r="Q8" s="460"/>
      <c r="R8" s="460"/>
      <c r="S8" s="460"/>
      <c r="T8" s="460"/>
      <c r="U8" s="460"/>
      <c r="V8" s="460"/>
      <c r="W8" s="460"/>
      <c r="X8" s="26"/>
    </row>
    <row r="9" spans="1:24" x14ac:dyDescent="0.25">
      <c r="A9" s="6"/>
      <c r="B9" s="6" t="s">
        <v>14</v>
      </c>
      <c r="C9" s="462">
        <v>-2095</v>
      </c>
      <c r="D9" s="462"/>
      <c r="E9" s="462">
        <v>4526</v>
      </c>
      <c r="F9" s="462"/>
      <c r="G9" s="462">
        <v>4962</v>
      </c>
      <c r="H9" s="462"/>
      <c r="I9" s="462">
        <v>904</v>
      </c>
      <c r="J9" s="462"/>
      <c r="K9" s="462">
        <v>-3741</v>
      </c>
      <c r="L9" s="462"/>
      <c r="M9" s="462">
        <v>-2894</v>
      </c>
      <c r="N9" s="462"/>
      <c r="O9" s="462">
        <v>6810</v>
      </c>
      <c r="P9" s="462"/>
      <c r="Q9" s="462">
        <v>2280</v>
      </c>
      <c r="R9" s="462"/>
      <c r="S9" s="462">
        <v>2986</v>
      </c>
      <c r="T9" s="462"/>
      <c r="U9" s="462">
        <v>4874</v>
      </c>
      <c r="V9" s="462"/>
      <c r="W9" s="462">
        <f>SUM(C9:U9)</f>
        <v>18612</v>
      </c>
      <c r="X9" s="26"/>
    </row>
    <row r="10" spans="1:24" x14ac:dyDescent="0.25">
      <c r="A10" s="6"/>
      <c r="B10" s="6" t="s">
        <v>170</v>
      </c>
      <c r="C10" s="462">
        <v>106414</v>
      </c>
      <c r="D10" s="462"/>
      <c r="E10" s="462">
        <v>-14</v>
      </c>
      <c r="F10" s="462"/>
      <c r="G10" s="462">
        <v>-21</v>
      </c>
      <c r="H10" s="462"/>
      <c r="I10" s="462">
        <v>16122</v>
      </c>
      <c r="J10" s="462"/>
      <c r="K10" s="462">
        <v>-70</v>
      </c>
      <c r="L10" s="462"/>
      <c r="M10" s="462">
        <v>-52</v>
      </c>
      <c r="N10" s="462"/>
      <c r="O10" s="462">
        <v>52</v>
      </c>
      <c r="P10" s="462"/>
      <c r="Q10" s="462" t="s">
        <v>223</v>
      </c>
      <c r="R10" s="462"/>
      <c r="S10" s="462">
        <v>371</v>
      </c>
      <c r="T10" s="462"/>
      <c r="U10" s="462" t="s">
        <v>223</v>
      </c>
      <c r="V10" s="462"/>
      <c r="W10" s="462">
        <f>SUM(C10:U10)</f>
        <v>122802</v>
      </c>
      <c r="X10" s="26"/>
    </row>
    <row r="11" spans="1:24" x14ac:dyDescent="0.25">
      <c r="A11" s="6"/>
      <c r="B11" s="6" t="s">
        <v>88</v>
      </c>
      <c r="C11" s="462">
        <v>-157585</v>
      </c>
      <c r="D11" s="462"/>
      <c r="E11" s="462">
        <v>13366</v>
      </c>
      <c r="F11" s="462"/>
      <c r="G11" s="462">
        <v>20125</v>
      </c>
      <c r="H11" s="462"/>
      <c r="I11" s="462">
        <v>56013</v>
      </c>
      <c r="J11" s="462"/>
      <c r="K11" s="462">
        <v>17916</v>
      </c>
      <c r="L11" s="462"/>
      <c r="M11" s="462">
        <v>10552</v>
      </c>
      <c r="N11" s="462"/>
      <c r="O11" s="462">
        <v>9255</v>
      </c>
      <c r="P11" s="462"/>
      <c r="Q11" s="462">
        <v>10771</v>
      </c>
      <c r="R11" s="462"/>
      <c r="S11" s="462">
        <v>7121</v>
      </c>
      <c r="T11" s="462"/>
      <c r="U11" s="462">
        <v>12466</v>
      </c>
      <c r="V11" s="462"/>
      <c r="W11" s="462">
        <f>SUM(C11:U11)</f>
        <v>0</v>
      </c>
      <c r="X11" s="26"/>
    </row>
    <row r="12" spans="1:24" s="14" customFormat="1" x14ac:dyDescent="0.25">
      <c r="A12" s="12"/>
      <c r="B12" s="6" t="s">
        <v>89</v>
      </c>
      <c r="C12" s="463">
        <v>675</v>
      </c>
      <c r="D12" s="463"/>
      <c r="E12" s="463">
        <v>22734</v>
      </c>
      <c r="F12" s="463"/>
      <c r="G12" s="463">
        <v>21594</v>
      </c>
      <c r="H12" s="463"/>
      <c r="I12" s="463">
        <v>5391</v>
      </c>
      <c r="J12" s="463"/>
      <c r="K12" s="463">
        <v>21318</v>
      </c>
      <c r="L12" s="463"/>
      <c r="M12" s="463">
        <v>18974</v>
      </c>
      <c r="N12" s="463"/>
      <c r="O12" s="463">
        <v>8042</v>
      </c>
      <c r="P12" s="463"/>
      <c r="Q12" s="463">
        <v>21553</v>
      </c>
      <c r="R12" s="463"/>
      <c r="S12" s="463">
        <v>9265</v>
      </c>
      <c r="T12" s="463"/>
      <c r="U12" s="463">
        <v>18473</v>
      </c>
      <c r="V12" s="463"/>
      <c r="W12" s="463">
        <f>SUM(C12:U12)</f>
        <v>148019</v>
      </c>
      <c r="X12" s="26"/>
    </row>
    <row r="13" spans="1:24" s="14" customFormat="1" x14ac:dyDescent="0.25">
      <c r="A13" s="12"/>
      <c r="B13" s="12" t="s">
        <v>50</v>
      </c>
      <c r="C13" s="462">
        <f>SUM(C7:C12)</f>
        <v>-88225</v>
      </c>
      <c r="D13" s="462"/>
      <c r="E13" s="462">
        <f t="shared" ref="E13:W13" si="0">SUM(E7:E12)</f>
        <v>61246</v>
      </c>
      <c r="F13" s="462"/>
      <c r="G13" s="462">
        <f t="shared" si="0"/>
        <v>67451</v>
      </c>
      <c r="H13" s="462"/>
      <c r="I13" s="462">
        <f t="shared" si="0"/>
        <v>-197300</v>
      </c>
      <c r="J13" s="462"/>
      <c r="K13" s="462">
        <f t="shared" si="0"/>
        <v>24848</v>
      </c>
      <c r="L13" s="462"/>
      <c r="M13" s="462">
        <f t="shared" si="0"/>
        <v>16819</v>
      </c>
      <c r="N13" s="462"/>
      <c r="O13" s="462">
        <f t="shared" si="0"/>
        <v>-30692</v>
      </c>
      <c r="P13" s="462"/>
      <c r="Q13" s="462">
        <f t="shared" si="0"/>
        <v>40239</v>
      </c>
      <c r="R13" s="462"/>
      <c r="S13" s="462">
        <f t="shared" si="0"/>
        <v>16774</v>
      </c>
      <c r="T13" s="462"/>
      <c r="U13" s="462">
        <f t="shared" si="0"/>
        <v>50451</v>
      </c>
      <c r="V13" s="462"/>
      <c r="W13" s="462">
        <f t="shared" si="0"/>
        <v>-38389</v>
      </c>
      <c r="X13" s="26"/>
    </row>
    <row r="14" spans="1:24" s="14" customFormat="1" x14ac:dyDescent="0.25">
      <c r="A14" s="12"/>
      <c r="B14" s="6" t="s">
        <v>140</v>
      </c>
      <c r="C14" s="462">
        <v>460</v>
      </c>
      <c r="D14" s="462"/>
      <c r="E14" s="462">
        <v>40</v>
      </c>
      <c r="F14" s="462"/>
      <c r="G14" s="462">
        <v>511</v>
      </c>
      <c r="H14" s="462"/>
      <c r="I14" s="462">
        <v>139623</v>
      </c>
      <c r="J14" s="462"/>
      <c r="K14" s="462">
        <v>181</v>
      </c>
      <c r="L14" s="462"/>
      <c r="M14" s="462">
        <v>3</v>
      </c>
      <c r="N14" s="462"/>
      <c r="O14" s="462">
        <v>24557</v>
      </c>
      <c r="P14" s="462"/>
      <c r="Q14" s="462">
        <v>2746</v>
      </c>
      <c r="R14" s="462"/>
      <c r="S14" s="462">
        <v>-9</v>
      </c>
      <c r="T14" s="462"/>
      <c r="U14" s="462">
        <v>-590</v>
      </c>
      <c r="V14" s="462"/>
      <c r="W14" s="462">
        <f t="shared" ref="W14:W20" si="1">SUM(C14:U14)</f>
        <v>167522</v>
      </c>
      <c r="X14" s="26"/>
    </row>
    <row r="15" spans="1:24" x14ac:dyDescent="0.25">
      <c r="A15" s="6"/>
      <c r="B15" s="6" t="s">
        <v>52</v>
      </c>
      <c r="C15" s="462" t="s">
        <v>221</v>
      </c>
      <c r="D15" s="462"/>
      <c r="E15" s="462">
        <v>2129</v>
      </c>
      <c r="F15" s="462"/>
      <c r="G15" s="462">
        <v>5683</v>
      </c>
      <c r="H15" s="462"/>
      <c r="I15" s="462">
        <v>2437</v>
      </c>
      <c r="J15" s="462"/>
      <c r="K15" s="462">
        <v>2382</v>
      </c>
      <c r="L15" s="462"/>
      <c r="M15" s="462">
        <v>1674</v>
      </c>
      <c r="N15" s="462"/>
      <c r="O15" s="462">
        <v>403</v>
      </c>
      <c r="P15" s="462"/>
      <c r="Q15" s="462">
        <v>988</v>
      </c>
      <c r="R15" s="462"/>
      <c r="S15" s="462">
        <v>18</v>
      </c>
      <c r="T15" s="462"/>
      <c r="U15" s="462">
        <v>631</v>
      </c>
      <c r="V15" s="462"/>
      <c r="W15" s="462">
        <f t="shared" si="1"/>
        <v>16345</v>
      </c>
      <c r="X15" s="26"/>
    </row>
    <row r="16" spans="1:24" x14ac:dyDescent="0.25">
      <c r="A16" s="6"/>
      <c r="B16" s="6" t="s">
        <v>64</v>
      </c>
      <c r="C16" s="462" t="s">
        <v>221</v>
      </c>
      <c r="D16" s="462"/>
      <c r="E16" s="462" t="s">
        <v>224</v>
      </c>
      <c r="F16" s="462"/>
      <c r="G16" s="462" t="s">
        <v>224</v>
      </c>
      <c r="H16" s="462"/>
      <c r="I16" s="462" t="s">
        <v>223</v>
      </c>
      <c r="J16" s="462"/>
      <c r="K16" s="462" t="s">
        <v>223</v>
      </c>
      <c r="L16" s="462"/>
      <c r="M16" s="462" t="s">
        <v>225</v>
      </c>
      <c r="N16" s="462"/>
      <c r="O16" s="462">
        <v>8182</v>
      </c>
      <c r="P16" s="462"/>
      <c r="Q16" s="462" t="s">
        <v>223</v>
      </c>
      <c r="R16" s="462"/>
      <c r="S16" s="462" t="s">
        <v>222</v>
      </c>
      <c r="T16" s="462"/>
      <c r="U16" s="462" t="s">
        <v>223</v>
      </c>
      <c r="V16" s="462"/>
      <c r="W16" s="462">
        <f t="shared" si="1"/>
        <v>8182</v>
      </c>
      <c r="X16" s="26"/>
    </row>
    <row r="17" spans="1:24" x14ac:dyDescent="0.25">
      <c r="A17" s="6"/>
      <c r="B17" s="6" t="s">
        <v>91</v>
      </c>
      <c r="C17" s="462" t="s">
        <v>221</v>
      </c>
      <c r="D17" s="462"/>
      <c r="E17" s="462" t="s">
        <v>224</v>
      </c>
      <c r="F17" s="462"/>
      <c r="G17" s="462" t="s">
        <v>224</v>
      </c>
      <c r="H17" s="462"/>
      <c r="I17" s="462" t="s">
        <v>223</v>
      </c>
      <c r="J17" s="462"/>
      <c r="K17" s="462" t="s">
        <v>223</v>
      </c>
      <c r="L17" s="462"/>
      <c r="M17" s="462">
        <v>3479</v>
      </c>
      <c r="N17" s="462"/>
      <c r="O17" s="462" t="s">
        <v>223</v>
      </c>
      <c r="P17" s="462"/>
      <c r="Q17" s="462">
        <v>1872</v>
      </c>
      <c r="R17" s="462"/>
      <c r="S17" s="462" t="s">
        <v>222</v>
      </c>
      <c r="T17" s="462"/>
      <c r="U17" s="462" t="s">
        <v>223</v>
      </c>
      <c r="V17" s="462"/>
      <c r="W17" s="462">
        <f t="shared" si="1"/>
        <v>5351</v>
      </c>
      <c r="X17" s="26"/>
    </row>
    <row r="18" spans="1:24" x14ac:dyDescent="0.25">
      <c r="A18" s="6"/>
      <c r="B18" s="6" t="s">
        <v>135</v>
      </c>
      <c r="C18" s="462" t="s">
        <v>221</v>
      </c>
      <c r="D18" s="462"/>
      <c r="E18" s="462" t="s">
        <v>224</v>
      </c>
      <c r="F18" s="462"/>
      <c r="G18" s="462" t="s">
        <v>224</v>
      </c>
      <c r="H18" s="462"/>
      <c r="I18" s="462" t="s">
        <v>223</v>
      </c>
      <c r="J18" s="462"/>
      <c r="K18" s="462" t="s">
        <v>223</v>
      </c>
      <c r="L18" s="462"/>
      <c r="M18" s="462">
        <v>2625</v>
      </c>
      <c r="N18" s="462"/>
      <c r="O18" s="462" t="s">
        <v>223</v>
      </c>
      <c r="P18" s="462"/>
      <c r="Q18" s="462" t="s">
        <v>223</v>
      </c>
      <c r="R18" s="462"/>
      <c r="S18" s="462" t="s">
        <v>222</v>
      </c>
      <c r="T18" s="462"/>
      <c r="U18" s="462" t="s">
        <v>223</v>
      </c>
      <c r="V18" s="462"/>
      <c r="W18" s="462">
        <f t="shared" si="1"/>
        <v>2625</v>
      </c>
      <c r="X18" s="26"/>
    </row>
    <row r="19" spans="1:24" x14ac:dyDescent="0.25">
      <c r="A19" s="6"/>
      <c r="B19" s="6" t="s">
        <v>27</v>
      </c>
      <c r="C19" s="467" t="s">
        <v>221</v>
      </c>
      <c r="D19" s="467"/>
      <c r="E19" s="467" t="s">
        <v>224</v>
      </c>
      <c r="F19" s="467"/>
      <c r="G19" s="467" t="s">
        <v>224</v>
      </c>
      <c r="H19" s="467"/>
      <c r="I19" s="467" t="s">
        <v>223</v>
      </c>
      <c r="J19" s="467"/>
      <c r="K19" s="467" t="s">
        <v>223</v>
      </c>
      <c r="L19" s="467"/>
      <c r="M19" s="467">
        <v>90</v>
      </c>
      <c r="N19" s="467"/>
      <c r="O19" s="467">
        <v>1500</v>
      </c>
      <c r="P19" s="467"/>
      <c r="Q19" s="467">
        <v>696</v>
      </c>
      <c r="R19" s="467"/>
      <c r="S19" s="467">
        <v>10426</v>
      </c>
      <c r="T19" s="467"/>
      <c r="U19" s="467">
        <v>476</v>
      </c>
      <c r="V19" s="467"/>
      <c r="W19" s="467">
        <f t="shared" si="1"/>
        <v>13188</v>
      </c>
      <c r="X19" s="26"/>
    </row>
    <row r="20" spans="1:24" s="14" customFormat="1" ht="15.75" thickBot="1" x14ac:dyDescent="0.3">
      <c r="A20" s="12"/>
      <c r="B20" s="12" t="s">
        <v>58</v>
      </c>
      <c r="C20" s="220">
        <f>(SUM(C13:C19))</f>
        <v>-87765</v>
      </c>
      <c r="D20" s="220">
        <f>(SUM(D13:D19))</f>
        <v>0</v>
      </c>
      <c r="E20" s="220">
        <f>(SUM(E13:E19))</f>
        <v>63415</v>
      </c>
      <c r="F20" s="220">
        <f>(SUM(F13:F19))</f>
        <v>0</v>
      </c>
      <c r="G20" s="220">
        <f>(SUM(G13:G19))</f>
        <v>73645</v>
      </c>
      <c r="H20" s="220">
        <f t="shared" ref="H20:V20" si="2">(SUM(H13:H19))</f>
        <v>0</v>
      </c>
      <c r="I20" s="220">
        <f t="shared" si="2"/>
        <v>-55240</v>
      </c>
      <c r="J20" s="220">
        <f t="shared" si="2"/>
        <v>0</v>
      </c>
      <c r="K20" s="220">
        <f t="shared" si="2"/>
        <v>27411</v>
      </c>
      <c r="L20" s="220">
        <f t="shared" si="2"/>
        <v>0</v>
      </c>
      <c r="M20" s="220">
        <f t="shared" si="2"/>
        <v>24690</v>
      </c>
      <c r="N20" s="220"/>
      <c r="O20" s="220">
        <f t="shared" si="2"/>
        <v>3950</v>
      </c>
      <c r="P20" s="220">
        <f t="shared" si="2"/>
        <v>0</v>
      </c>
      <c r="Q20" s="220">
        <f t="shared" si="2"/>
        <v>46541</v>
      </c>
      <c r="R20" s="220">
        <f t="shared" si="2"/>
        <v>0</v>
      </c>
      <c r="S20" s="220">
        <f t="shared" si="2"/>
        <v>27209</v>
      </c>
      <c r="T20" s="220">
        <f t="shared" si="2"/>
        <v>0</v>
      </c>
      <c r="U20" s="220">
        <f t="shared" si="2"/>
        <v>50968</v>
      </c>
      <c r="V20" s="220">
        <f t="shared" si="2"/>
        <v>0</v>
      </c>
      <c r="W20" s="220">
        <f t="shared" si="1"/>
        <v>174824</v>
      </c>
      <c r="X20" s="26"/>
    </row>
    <row r="21" spans="1:24" ht="15.75" thickTop="1" x14ac:dyDescent="0.25">
      <c r="A21" s="6"/>
      <c r="B21" s="6"/>
      <c r="C21" s="230"/>
      <c r="D21" s="230"/>
      <c r="E21" s="22"/>
      <c r="F21" s="22"/>
      <c r="G21" s="22"/>
      <c r="H21" s="22"/>
      <c r="I21" s="22"/>
      <c r="J21" s="22"/>
      <c r="K21" s="22"/>
      <c r="L21" s="22"/>
      <c r="M21" s="22"/>
      <c r="N21" s="22"/>
      <c r="O21" s="22"/>
      <c r="P21" s="22"/>
      <c r="Q21" s="22"/>
      <c r="R21" s="22"/>
      <c r="S21" s="22"/>
      <c r="T21" s="22"/>
      <c r="U21" s="22"/>
      <c r="V21" s="22"/>
      <c r="W21" s="22"/>
      <c r="X21" s="6"/>
    </row>
    <row r="22" spans="1:24" x14ac:dyDescent="0.25">
      <c r="A22" s="6"/>
      <c r="B22" s="512"/>
      <c r="C22" s="512"/>
      <c r="D22" s="512"/>
      <c r="E22" s="512"/>
      <c r="F22" s="512"/>
      <c r="G22" s="512"/>
      <c r="H22" s="512"/>
      <c r="I22" s="512"/>
      <c r="J22" s="512"/>
      <c r="K22" s="512"/>
      <c r="L22" s="512"/>
      <c r="M22" s="512"/>
      <c r="N22" s="512"/>
      <c r="O22" s="512"/>
      <c r="P22" s="512"/>
      <c r="Q22" s="512"/>
      <c r="R22" s="512"/>
      <c r="S22" s="512"/>
      <c r="T22" s="512"/>
      <c r="U22" s="512"/>
      <c r="V22" s="512"/>
      <c r="W22" s="512"/>
      <c r="X22" s="6"/>
    </row>
    <row r="23" spans="1:24" x14ac:dyDescent="0.25">
      <c r="A23" s="6"/>
      <c r="B23" s="512"/>
      <c r="C23" s="512"/>
      <c r="D23" s="512"/>
      <c r="E23" s="512"/>
      <c r="F23" s="512"/>
      <c r="G23" s="512"/>
      <c r="H23" s="512"/>
      <c r="I23" s="512"/>
      <c r="J23" s="512"/>
      <c r="K23" s="512"/>
      <c r="L23" s="512"/>
      <c r="M23" s="512"/>
      <c r="N23" s="512"/>
      <c r="O23" s="512"/>
      <c r="P23" s="512"/>
      <c r="Q23" s="512"/>
      <c r="R23" s="512"/>
      <c r="S23" s="512"/>
      <c r="T23" s="512"/>
      <c r="U23" s="512"/>
      <c r="V23" s="512"/>
      <c r="W23" s="512"/>
      <c r="X23" s="6"/>
    </row>
    <row r="24" spans="1:24" hidden="1" outlineLevel="1" x14ac:dyDescent="0.25">
      <c r="B24" s="473" t="s">
        <v>175</v>
      </c>
      <c r="C24" s="4"/>
      <c r="D24" s="4"/>
      <c r="E24" s="4"/>
      <c r="F24" s="4"/>
      <c r="G24" s="4"/>
      <c r="H24" s="4"/>
      <c r="I24" s="4"/>
      <c r="J24" s="4"/>
      <c r="K24" s="4"/>
      <c r="L24" s="4"/>
      <c r="M24" s="4"/>
      <c r="N24" s="4"/>
      <c r="O24" s="4"/>
      <c r="P24" s="4"/>
      <c r="Q24" s="4"/>
      <c r="R24" s="4"/>
      <c r="S24" s="4"/>
      <c r="T24" s="4"/>
      <c r="U24" s="4"/>
      <c r="V24" s="4"/>
      <c r="W24" s="4"/>
    </row>
    <row r="25" spans="1:24" s="65" customFormat="1" hidden="1" outlineLevel="1" x14ac:dyDescent="0.25">
      <c r="B25" s="65" t="s">
        <v>50</v>
      </c>
      <c r="C25" s="65">
        <f>SUM(C7:C12)-C13</f>
        <v>0</v>
      </c>
      <c r="E25" s="65">
        <f>SUM(E7:E12)-E13</f>
        <v>0</v>
      </c>
      <c r="G25" s="65">
        <f>SUM(G7:G12)-G13</f>
        <v>0</v>
      </c>
      <c r="I25" s="65">
        <f>SUM(I7:I12)-I13</f>
        <v>0</v>
      </c>
      <c r="K25" s="65">
        <f>SUM(K7:K12)-K13</f>
        <v>0</v>
      </c>
      <c r="M25" s="65">
        <f>SUM(M7:M12)-M13</f>
        <v>0</v>
      </c>
      <c r="O25" s="65">
        <f>SUM(O7:O12)-O13</f>
        <v>0</v>
      </c>
      <c r="Q25" s="65">
        <f>SUM(Q7:Q12)-Q13</f>
        <v>0</v>
      </c>
      <c r="S25" s="65">
        <f>SUM(S7:S12)-S13</f>
        <v>0</v>
      </c>
      <c r="U25" s="65">
        <f>SUM(U7:U12)-U13</f>
        <v>0</v>
      </c>
      <c r="W25" s="65">
        <f>SUM(W7:W12)-W13</f>
        <v>0</v>
      </c>
    </row>
    <row r="26" spans="1:24" s="65" customFormat="1" hidden="1" outlineLevel="1" x14ac:dyDescent="0.25">
      <c r="B26" s="65" t="s">
        <v>58</v>
      </c>
      <c r="C26" s="65">
        <f>SUM(C13:C19)-C20</f>
        <v>0</v>
      </c>
      <c r="E26" s="65">
        <f>SUM(E13:E19)-E20</f>
        <v>0</v>
      </c>
      <c r="G26" s="65">
        <f>SUM(G13:G19)-G20</f>
        <v>0</v>
      </c>
      <c r="I26" s="65">
        <f>SUM(I13:I19)-I20</f>
        <v>0</v>
      </c>
      <c r="K26" s="65">
        <f>SUM(K13:K19)-K20</f>
        <v>0</v>
      </c>
      <c r="M26" s="65">
        <f>SUM(M13:M19)-M20</f>
        <v>0</v>
      </c>
      <c r="O26" s="65">
        <f>SUM(O13:O19)-O20</f>
        <v>0</v>
      </c>
      <c r="Q26" s="65">
        <f>SUM(Q13:Q19)-Q20</f>
        <v>0</v>
      </c>
      <c r="S26" s="65">
        <f>SUM(S13:S19)-S20</f>
        <v>0</v>
      </c>
      <c r="U26" s="65">
        <f>SUM(U13:U19)-U20</f>
        <v>0</v>
      </c>
      <c r="W26" s="65">
        <f>SUM(W13:W19)-W20</f>
        <v>0</v>
      </c>
    </row>
    <row r="27" spans="1:24" s="65" customFormat="1" hidden="1" outlineLevel="1" x14ac:dyDescent="0.25"/>
    <row r="28" spans="1:24" s="65" customFormat="1" ht="17.25" hidden="1" outlineLevel="1" x14ac:dyDescent="0.4">
      <c r="B28" s="472" t="s">
        <v>166</v>
      </c>
    </row>
    <row r="29" spans="1:24" s="65" customFormat="1" hidden="1" outlineLevel="1" x14ac:dyDescent="0.25">
      <c r="B29" s="65" t="s">
        <v>17</v>
      </c>
      <c r="E29" s="65">
        <f>E7-'5.11 Tactical'!U29</f>
        <v>0</v>
      </c>
      <c r="G29" s="65">
        <f>G7-'BOA Technology'!V29</f>
        <v>0</v>
      </c>
      <c r="I29" s="65">
        <f>I7-Lugano!O29</f>
        <v>6.5999999991618097E-2</v>
      </c>
      <c r="K29" s="65">
        <f>K7-PrimaLoft!V29</f>
        <v>0</v>
      </c>
      <c r="M29" s="65">
        <f>M7-THP!V29</f>
        <v>0</v>
      </c>
      <c r="O29" s="65">
        <f>O7-'Velocity Outdoor'!V29</f>
        <v>0</v>
      </c>
      <c r="Q29" s="65">
        <f>Q7-'Altor Solutions'!V31</f>
        <v>0</v>
      </c>
      <c r="S29" s="65">
        <f>S7-'Arnold Magnetic'!V29</f>
        <v>0</v>
      </c>
      <c r="U29" s="65">
        <f>U7-Rimports!V30</f>
        <v>0</v>
      </c>
    </row>
    <row r="30" spans="1:24" s="65" customFormat="1" hidden="1" outlineLevel="1" x14ac:dyDescent="0.25">
      <c r="B30" s="65" t="s">
        <v>50</v>
      </c>
      <c r="E30" s="65">
        <f>E13-'5.11 Tactical'!U36</f>
        <v>0</v>
      </c>
      <c r="G30" s="65">
        <f>G13-'BOA Technology'!V36</f>
        <v>0</v>
      </c>
      <c r="I30" s="65">
        <f>I13-Lugano!O36</f>
        <v>-0.33999999999650754</v>
      </c>
      <c r="K30" s="65">
        <f>K13-PrimaLoft!V36</f>
        <v>0</v>
      </c>
      <c r="M30" s="65">
        <f>M13-THP!V36</f>
        <v>0</v>
      </c>
      <c r="O30" s="65">
        <f>O13-'Velocity Outdoor'!V36</f>
        <v>0</v>
      </c>
      <c r="Q30" s="65">
        <f>Q13-'Altor Solutions'!V38</f>
        <v>0</v>
      </c>
      <c r="S30" s="65">
        <f>S13-'Arnold Magnetic'!V36</f>
        <v>0</v>
      </c>
      <c r="U30" s="65">
        <f>U13-Rimports!V37</f>
        <v>0</v>
      </c>
    </row>
    <row r="31" spans="1:24" s="65" customFormat="1" hidden="1" outlineLevel="1" x14ac:dyDescent="0.25">
      <c r="B31" s="65" t="s">
        <v>58</v>
      </c>
      <c r="E31" s="65">
        <f>E20-'5.11 Tactical'!U44</f>
        <v>0</v>
      </c>
      <c r="G31" s="65">
        <f>G20-'BOA Technology'!V44</f>
        <v>0</v>
      </c>
      <c r="I31" s="65">
        <f>I20-Lugano!O44</f>
        <v>-3.8999999989755452E-2</v>
      </c>
      <c r="K31" s="65">
        <f>K20-PrimaLoft!V44</f>
        <v>0</v>
      </c>
      <c r="M31" s="65">
        <f>M20-THP!V44</f>
        <v>0</v>
      </c>
      <c r="O31" s="65">
        <f>O20-'Velocity Outdoor'!V44</f>
        <v>0</v>
      </c>
      <c r="Q31" s="65">
        <f>Q20-'Altor Solutions'!V46</f>
        <v>0</v>
      </c>
      <c r="S31" s="65">
        <f>S20-'Arnold Magnetic'!V44</f>
        <v>0</v>
      </c>
      <c r="U31" s="65">
        <f>U20-Rimports!V45</f>
        <v>0</v>
      </c>
    </row>
    <row r="32" spans="1:24" collapsed="1" x14ac:dyDescent="0.25"/>
  </sheetData>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AA0F-4AD1-4F2A-AE12-360062F777B4}">
  <dimension ref="A1:Z32"/>
  <sheetViews>
    <sheetView showGridLines="0" topLeftCell="A4" workbookViewId="0">
      <selection activeCell="I40" sqref="I40"/>
    </sheetView>
  </sheetViews>
  <sheetFormatPr defaultColWidth="9.140625" defaultRowHeight="15" outlineLevelRow="1" x14ac:dyDescent="0.25"/>
  <cols>
    <col min="1" max="1" width="9.140625" style="4"/>
    <col min="2" max="2" width="48.140625" style="4" bestFit="1" customWidth="1"/>
    <col min="3" max="3" width="14" style="231" customWidth="1"/>
    <col min="4" max="4" width="2" style="231" customWidth="1"/>
    <col min="5" max="5" width="11.5703125" style="231" customWidth="1"/>
    <col min="6" max="6" width="1.28515625" style="231" customWidth="1"/>
    <col min="7" max="7" width="11.5703125" style="231" customWidth="1"/>
    <col min="8" max="8" width="1.42578125" style="231" customWidth="1"/>
    <col min="9" max="9" width="10.140625" style="231" bestFit="1" customWidth="1"/>
    <col min="10" max="10" width="1.42578125" style="231" customWidth="1"/>
    <col min="11" max="11" width="14" style="231" customWidth="1"/>
    <col min="12" max="12" width="1.28515625" style="231" customWidth="1"/>
    <col min="13" max="13" width="11.42578125" style="231" customWidth="1"/>
    <col min="14" max="14" width="2.7109375" style="231" customWidth="1"/>
    <col min="15" max="15" width="11.42578125" style="231" customWidth="1"/>
    <col min="16" max="16" width="1.7109375" style="231" customWidth="1"/>
    <col min="17" max="17" width="11.28515625" style="231" customWidth="1"/>
    <col min="18" max="18" width="0.7109375" style="231" customWidth="1"/>
    <col min="19" max="19" width="11.28515625" style="231" customWidth="1"/>
    <col min="20" max="20" width="1.140625" style="231" customWidth="1"/>
    <col min="21" max="21" width="10.28515625" style="231" customWidth="1"/>
    <col min="22" max="22" width="1.28515625" style="231" customWidth="1"/>
    <col min="23" max="23" width="12.42578125" style="231" bestFit="1" customWidth="1"/>
    <col min="24" max="24" width="2.140625" style="231" customWidth="1"/>
    <col min="25" max="25" width="12.5703125" style="231" bestFit="1" customWidth="1"/>
    <col min="26" max="26" width="9.5703125" style="4" bestFit="1" customWidth="1"/>
    <col min="27" max="16384" width="9.140625" style="4"/>
  </cols>
  <sheetData>
    <row r="1" spans="1:26" x14ac:dyDescent="0.25">
      <c r="A1" s="12" t="s">
        <v>0</v>
      </c>
      <c r="B1" s="6"/>
      <c r="C1" s="230"/>
      <c r="D1" s="230"/>
      <c r="E1" s="230"/>
      <c r="F1" s="230"/>
      <c r="G1" s="230"/>
      <c r="H1" s="230"/>
      <c r="I1" s="230"/>
      <c r="J1" s="230"/>
      <c r="K1" s="230"/>
      <c r="L1" s="230"/>
      <c r="M1" s="230"/>
      <c r="N1" s="230"/>
      <c r="O1" s="230"/>
      <c r="P1" s="230"/>
      <c r="Q1" s="230"/>
      <c r="R1" s="230"/>
      <c r="S1" s="230"/>
      <c r="T1" s="230"/>
      <c r="U1" s="230"/>
      <c r="V1" s="230"/>
      <c r="W1" s="230"/>
      <c r="X1" s="230"/>
      <c r="Y1" s="230"/>
      <c r="Z1" s="6"/>
    </row>
    <row r="2" spans="1:26" x14ac:dyDescent="0.25">
      <c r="A2" s="12" t="s">
        <v>212</v>
      </c>
      <c r="B2" s="12"/>
      <c r="C2" s="375"/>
      <c r="D2" s="375"/>
      <c r="E2" s="375"/>
      <c r="F2" s="375"/>
      <c r="G2" s="375"/>
      <c r="H2" s="375"/>
      <c r="I2" s="375"/>
      <c r="J2" s="375"/>
      <c r="K2" s="375"/>
      <c r="L2" s="375"/>
      <c r="M2" s="375"/>
      <c r="N2" s="375"/>
      <c r="O2" s="375"/>
      <c r="P2" s="375"/>
      <c r="Q2" s="375"/>
      <c r="R2" s="375"/>
      <c r="S2" s="375"/>
      <c r="T2" s="375"/>
      <c r="U2" s="375"/>
      <c r="V2" s="375"/>
      <c r="W2" s="375"/>
      <c r="X2" s="375"/>
      <c r="Y2" s="375"/>
      <c r="Z2" s="242"/>
    </row>
    <row r="3" spans="1:26" x14ac:dyDescent="0.25">
      <c r="A3" s="465"/>
      <c r="B3" s="477"/>
      <c r="C3" s="375"/>
      <c r="D3" s="375"/>
      <c r="E3" s="375"/>
      <c r="F3" s="375"/>
      <c r="G3" s="375"/>
      <c r="H3" s="375"/>
      <c r="I3" s="375"/>
      <c r="J3" s="375"/>
      <c r="K3" s="375"/>
      <c r="L3" s="375"/>
      <c r="M3" s="375"/>
      <c r="N3" s="375"/>
      <c r="O3" s="375"/>
      <c r="P3" s="375"/>
      <c r="Q3" s="375"/>
      <c r="R3" s="375"/>
      <c r="S3" s="375"/>
      <c r="T3" s="375"/>
      <c r="U3" s="375"/>
      <c r="V3" s="375"/>
      <c r="W3" s="375"/>
      <c r="X3" s="375"/>
      <c r="Y3" s="375"/>
      <c r="Z3" s="242"/>
    </row>
    <row r="4" spans="1:26" x14ac:dyDescent="0.25">
      <c r="A4" s="6"/>
      <c r="B4" s="6"/>
      <c r="C4" s="230"/>
      <c r="D4" s="230"/>
      <c r="E4" s="230"/>
      <c r="F4" s="230"/>
      <c r="G4" s="230"/>
      <c r="H4" s="230"/>
      <c r="I4" s="230"/>
      <c r="J4" s="230"/>
      <c r="K4" s="230"/>
      <c r="L4" s="230"/>
      <c r="M4" s="230"/>
      <c r="N4" s="230"/>
      <c r="O4" s="230"/>
      <c r="P4" s="230"/>
      <c r="Q4" s="230"/>
      <c r="R4" s="230"/>
      <c r="S4" s="230"/>
      <c r="T4" s="230"/>
      <c r="U4" s="230"/>
      <c r="V4" s="230"/>
      <c r="W4" s="230"/>
      <c r="X4" s="230"/>
      <c r="Y4" s="230"/>
      <c r="Z4" s="6"/>
    </row>
    <row r="5" spans="1:26" x14ac:dyDescent="0.25">
      <c r="A5" s="6"/>
      <c r="B5" s="6"/>
      <c r="C5" s="230"/>
      <c r="D5" s="230"/>
      <c r="E5" s="230"/>
      <c r="F5" s="230"/>
      <c r="G5" s="230"/>
      <c r="H5" s="230"/>
      <c r="I5" s="230"/>
      <c r="J5" s="230"/>
      <c r="K5" s="230"/>
      <c r="L5" s="230"/>
      <c r="M5" s="230"/>
      <c r="N5" s="230"/>
      <c r="O5" s="230"/>
      <c r="P5" s="230"/>
      <c r="Q5" s="230"/>
      <c r="R5" s="230"/>
      <c r="S5" s="230"/>
      <c r="T5" s="230"/>
      <c r="U5" s="230"/>
      <c r="V5" s="230"/>
      <c r="W5" s="230"/>
      <c r="X5" s="230"/>
      <c r="Y5" s="230"/>
      <c r="Z5" s="6"/>
    </row>
    <row r="6" spans="1:26" ht="29.25" customHeight="1" x14ac:dyDescent="0.25">
      <c r="A6" s="6"/>
      <c r="B6" s="6"/>
      <c r="C6" s="194" t="s">
        <v>83</v>
      </c>
      <c r="D6" s="194"/>
      <c r="E6" s="229" t="s">
        <v>84</v>
      </c>
      <c r="F6" s="229"/>
      <c r="G6" s="229" t="s">
        <v>150</v>
      </c>
      <c r="H6" s="229"/>
      <c r="I6" s="229" t="s">
        <v>230</v>
      </c>
      <c r="J6" s="229"/>
      <c r="K6" s="229" t="s">
        <v>163</v>
      </c>
      <c r="L6" s="229"/>
      <c r="M6" s="229" t="s">
        <v>213</v>
      </c>
      <c r="N6" s="229"/>
      <c r="O6" s="229" t="s">
        <v>168</v>
      </c>
      <c r="P6" s="229"/>
      <c r="Q6" s="377" t="s">
        <v>137</v>
      </c>
      <c r="R6" s="377"/>
      <c r="S6" s="229" t="s">
        <v>158</v>
      </c>
      <c r="T6" s="229"/>
      <c r="U6" s="229" t="s">
        <v>85</v>
      </c>
      <c r="V6" s="229"/>
      <c r="W6" s="229" t="s">
        <v>86</v>
      </c>
      <c r="X6" s="229"/>
      <c r="Y6" s="229" t="s">
        <v>87</v>
      </c>
      <c r="Z6" s="6"/>
    </row>
    <row r="7" spans="1:26" s="14" customFormat="1" x14ac:dyDescent="0.25">
      <c r="A7" s="6"/>
      <c r="B7" s="12" t="s">
        <v>169</v>
      </c>
      <c r="C7" s="461">
        <v>-60454</v>
      </c>
      <c r="D7" s="461"/>
      <c r="E7" s="461">
        <v>21690</v>
      </c>
      <c r="F7" s="461"/>
      <c r="G7" s="461">
        <v>16496</v>
      </c>
      <c r="H7" s="461"/>
      <c r="I7" s="504"/>
      <c r="J7" s="461"/>
      <c r="K7" s="461">
        <v>-177508</v>
      </c>
      <c r="L7" s="461"/>
      <c r="M7" s="504"/>
      <c r="N7" s="461"/>
      <c r="O7" s="461">
        <v>-69883</v>
      </c>
      <c r="P7" s="461"/>
      <c r="Q7" s="461">
        <v>-40045</v>
      </c>
      <c r="R7" s="461"/>
      <c r="S7" s="461">
        <v>16504</v>
      </c>
      <c r="T7" s="461"/>
      <c r="U7" s="461">
        <v>10434</v>
      </c>
      <c r="V7" s="461"/>
      <c r="W7" s="461">
        <v>8115</v>
      </c>
      <c r="X7" s="461"/>
      <c r="Y7" s="461">
        <f>SUM(C7:W7)</f>
        <v>-274651</v>
      </c>
      <c r="Z7" s="26"/>
    </row>
    <row r="8" spans="1:26" x14ac:dyDescent="0.25">
      <c r="A8" s="6"/>
      <c r="B8" s="6" t="s">
        <v>47</v>
      </c>
      <c r="C8" s="460"/>
      <c r="D8" s="460"/>
      <c r="E8" s="460"/>
      <c r="F8" s="460"/>
      <c r="G8" s="460"/>
      <c r="H8" s="460"/>
      <c r="I8" s="505"/>
      <c r="J8" s="460"/>
      <c r="K8" s="460"/>
      <c r="L8" s="460"/>
      <c r="M8" s="505"/>
      <c r="N8" s="460"/>
      <c r="O8" s="460"/>
      <c r="P8" s="460"/>
      <c r="Q8" s="460"/>
      <c r="R8" s="460"/>
      <c r="S8" s="460"/>
      <c r="T8" s="460"/>
      <c r="U8" s="460"/>
      <c r="V8" s="460"/>
      <c r="W8" s="460"/>
      <c r="X8" s="460"/>
      <c r="Y8" s="460"/>
      <c r="Z8" s="26"/>
    </row>
    <row r="9" spans="1:26" x14ac:dyDescent="0.25">
      <c r="A9" s="6"/>
      <c r="B9" s="6" t="s">
        <v>14</v>
      </c>
      <c r="C9" s="462">
        <v>301.14100000000002</v>
      </c>
      <c r="D9" s="462"/>
      <c r="E9" s="462">
        <v>4994.3760000000002</v>
      </c>
      <c r="F9" s="462"/>
      <c r="G9" s="462">
        <v>2862.71</v>
      </c>
      <c r="H9" s="462"/>
      <c r="I9" s="506"/>
      <c r="J9" s="462"/>
      <c r="K9" s="462">
        <v>148</v>
      </c>
      <c r="L9" s="462"/>
      <c r="M9" s="506"/>
      <c r="N9" s="462"/>
      <c r="O9" s="462">
        <v>-5673.8720000000003</v>
      </c>
      <c r="P9" s="462"/>
      <c r="Q9" s="462">
        <v>-5615.6360000000004</v>
      </c>
      <c r="R9" s="462"/>
      <c r="S9" s="462">
        <v>5890.4189999999999</v>
      </c>
      <c r="T9" s="462"/>
      <c r="U9" s="462">
        <v>4185.3379999999997</v>
      </c>
      <c r="V9" s="462"/>
      <c r="W9" s="462">
        <v>1106</v>
      </c>
      <c r="X9" s="462"/>
      <c r="Y9" s="462">
        <f t="shared" ref="Y9:Y20" si="0">SUM(C9:W9)</f>
        <v>8198.4759999999987</v>
      </c>
      <c r="Z9" s="26"/>
    </row>
    <row r="10" spans="1:26" x14ac:dyDescent="0.25">
      <c r="A10" s="6"/>
      <c r="B10" s="6" t="s">
        <v>170</v>
      </c>
      <c r="C10" s="462">
        <v>104854.81</v>
      </c>
      <c r="D10" s="462"/>
      <c r="E10" s="462">
        <v>-8.4649999999999999</v>
      </c>
      <c r="F10" s="462"/>
      <c r="G10" s="462">
        <v>-18.140999999999998</v>
      </c>
      <c r="H10" s="462"/>
      <c r="I10" s="506"/>
      <c r="J10" s="462"/>
      <c r="K10" s="462">
        <v>4716</v>
      </c>
      <c r="L10" s="462"/>
      <c r="M10" s="506"/>
      <c r="N10" s="462"/>
      <c r="O10" s="462">
        <v>-10.608000000000001</v>
      </c>
      <c r="P10" s="462"/>
      <c r="Q10" s="462">
        <v>352.49</v>
      </c>
      <c r="R10" s="462"/>
      <c r="S10" s="462">
        <v>0</v>
      </c>
      <c r="T10" s="462"/>
      <c r="U10" s="462">
        <v>4.6589999999999998</v>
      </c>
      <c r="V10" s="462"/>
      <c r="W10" s="462">
        <v>0</v>
      </c>
      <c r="X10" s="462"/>
      <c r="Y10" s="462">
        <f t="shared" si="0"/>
        <v>109890.74500000001</v>
      </c>
      <c r="Z10" s="26"/>
    </row>
    <row r="11" spans="1:26" x14ac:dyDescent="0.25">
      <c r="A11" s="6"/>
      <c r="B11" s="6" t="s">
        <v>88</v>
      </c>
      <c r="C11" s="462">
        <v>-126240</v>
      </c>
      <c r="D11" s="462"/>
      <c r="E11" s="462">
        <v>20243.975999999999</v>
      </c>
      <c r="F11" s="462"/>
      <c r="G11" s="462">
        <v>7580.3739999999998</v>
      </c>
      <c r="H11" s="462"/>
      <c r="I11" s="506"/>
      <c r="J11" s="462"/>
      <c r="K11" s="462">
        <v>32837</v>
      </c>
      <c r="L11" s="462"/>
      <c r="M11" s="506"/>
      <c r="N11" s="462"/>
      <c r="O11" s="462">
        <v>18123.313999999998</v>
      </c>
      <c r="P11" s="462"/>
      <c r="Q11" s="462">
        <v>13509.725</v>
      </c>
      <c r="R11" s="462"/>
      <c r="S11" s="462">
        <v>10485.798000000001</v>
      </c>
      <c r="T11" s="462"/>
      <c r="U11" s="462">
        <v>6805.7420000000002</v>
      </c>
      <c r="V11" s="462"/>
      <c r="W11" s="462">
        <v>16653.752</v>
      </c>
      <c r="X11" s="462"/>
      <c r="Y11" s="462">
        <f t="shared" si="0"/>
        <v>-0.31900000001041917</v>
      </c>
      <c r="Z11" s="26"/>
    </row>
    <row r="12" spans="1:26" s="14" customFormat="1" x14ac:dyDescent="0.25">
      <c r="A12" s="12"/>
      <c r="B12" s="6" t="s">
        <v>89</v>
      </c>
      <c r="C12" s="463">
        <v>1498</v>
      </c>
      <c r="D12" s="463"/>
      <c r="E12" s="463">
        <v>26009</v>
      </c>
      <c r="F12" s="463"/>
      <c r="G12" s="463">
        <v>22932</v>
      </c>
      <c r="H12" s="463"/>
      <c r="I12" s="507"/>
      <c r="J12" s="463"/>
      <c r="K12" s="463">
        <v>3232</v>
      </c>
      <c r="L12" s="463"/>
      <c r="M12" s="507"/>
      <c r="N12" s="463"/>
      <c r="O12" s="463">
        <v>21478</v>
      </c>
      <c r="P12" s="463"/>
      <c r="Q12" s="463">
        <v>13282</v>
      </c>
      <c r="R12" s="463"/>
      <c r="S12" s="463">
        <v>16741</v>
      </c>
      <c r="T12" s="463"/>
      <c r="U12" s="463">
        <v>8441</v>
      </c>
      <c r="V12" s="463"/>
      <c r="W12" s="463">
        <v>19959</v>
      </c>
      <c r="X12" s="463"/>
      <c r="Y12" s="463">
        <f t="shared" si="0"/>
        <v>133572</v>
      </c>
      <c r="Z12" s="26"/>
    </row>
    <row r="13" spans="1:26" s="14" customFormat="1" x14ac:dyDescent="0.25">
      <c r="A13" s="12"/>
      <c r="B13" s="12" t="s">
        <v>50</v>
      </c>
      <c r="C13" s="462">
        <f>SUM(C7:C12)</f>
        <v>-80040.048999999999</v>
      </c>
      <c r="D13" s="462"/>
      <c r="E13" s="462">
        <v>72928.887000000002</v>
      </c>
      <c r="F13" s="462"/>
      <c r="G13" s="462">
        <v>49852.942999999999</v>
      </c>
      <c r="H13" s="462"/>
      <c r="I13" s="506"/>
      <c r="J13" s="462"/>
      <c r="K13" s="462">
        <f>SUM(K7:K12)</f>
        <v>-136575</v>
      </c>
      <c r="L13" s="462"/>
      <c r="M13" s="506"/>
      <c r="N13" s="462"/>
      <c r="O13" s="462">
        <v>-35966.165999999997</v>
      </c>
      <c r="P13" s="462"/>
      <c r="Q13" s="462">
        <v>-18516.421000000002</v>
      </c>
      <c r="R13" s="462"/>
      <c r="S13" s="462">
        <v>49621.216999999997</v>
      </c>
      <c r="T13" s="462"/>
      <c r="U13" s="462">
        <v>29870.739000000001</v>
      </c>
      <c r="V13" s="464"/>
      <c r="W13" s="462">
        <v>45833.752</v>
      </c>
      <c r="X13" s="462"/>
      <c r="Y13" s="462">
        <f t="shared" si="0"/>
        <v>-22990.097999999976</v>
      </c>
      <c r="Z13" s="26"/>
    </row>
    <row r="14" spans="1:26" s="14" customFormat="1" x14ac:dyDescent="0.25">
      <c r="A14" s="12"/>
      <c r="B14" s="6" t="s">
        <v>140</v>
      </c>
      <c r="C14" s="462">
        <v>-128</v>
      </c>
      <c r="D14" s="462"/>
      <c r="E14" s="462">
        <v>-515.31299999999999</v>
      </c>
      <c r="F14" s="462"/>
      <c r="G14" s="462">
        <v>97.87</v>
      </c>
      <c r="H14" s="462"/>
      <c r="I14" s="506"/>
      <c r="J14" s="462"/>
      <c r="K14" s="462">
        <v>84815</v>
      </c>
      <c r="L14" s="462"/>
      <c r="M14" s="506"/>
      <c r="N14" s="462"/>
      <c r="O14" s="462">
        <v>63.7</v>
      </c>
      <c r="P14" s="462"/>
      <c r="Q14" s="462">
        <v>-1209.807</v>
      </c>
      <c r="R14" s="462"/>
      <c r="S14" s="462">
        <v>1439.5060000000001</v>
      </c>
      <c r="T14" s="462"/>
      <c r="U14" s="462">
        <v>-5.4589999999999996</v>
      </c>
      <c r="V14" s="462"/>
      <c r="W14" s="462">
        <v>-1441.136</v>
      </c>
      <c r="X14" s="462"/>
      <c r="Y14" s="462">
        <f t="shared" si="0"/>
        <v>83116.36099999999</v>
      </c>
      <c r="Z14" s="26"/>
    </row>
    <row r="15" spans="1:26" x14ac:dyDescent="0.25">
      <c r="A15" s="6"/>
      <c r="B15" s="6" t="s">
        <v>52</v>
      </c>
      <c r="C15" s="462">
        <v>0</v>
      </c>
      <c r="D15" s="462"/>
      <c r="E15" s="462">
        <v>1191</v>
      </c>
      <c r="F15" s="462"/>
      <c r="G15" s="462">
        <v>3019</v>
      </c>
      <c r="H15" s="462"/>
      <c r="I15" s="506"/>
      <c r="J15" s="462"/>
      <c r="K15" s="462">
        <v>1474</v>
      </c>
      <c r="L15" s="462"/>
      <c r="M15" s="506"/>
      <c r="N15" s="462"/>
      <c r="O15" s="462">
        <v>980</v>
      </c>
      <c r="P15" s="462"/>
      <c r="Q15" s="462">
        <v>914</v>
      </c>
      <c r="R15" s="462"/>
      <c r="S15" s="462">
        <v>986</v>
      </c>
      <c r="T15" s="462"/>
      <c r="U15" s="462">
        <v>27</v>
      </c>
      <c r="V15" s="462"/>
      <c r="W15" s="462">
        <v>860</v>
      </c>
      <c r="X15" s="462"/>
      <c r="Y15" s="462">
        <f t="shared" si="0"/>
        <v>9451</v>
      </c>
      <c r="Z15" s="26"/>
    </row>
    <row r="16" spans="1:26" x14ac:dyDescent="0.25">
      <c r="A16" s="6"/>
      <c r="B16" s="6" t="s">
        <v>64</v>
      </c>
      <c r="C16" s="462">
        <v>0</v>
      </c>
      <c r="D16" s="462"/>
      <c r="E16" s="462">
        <v>0</v>
      </c>
      <c r="F16" s="462"/>
      <c r="G16" s="462">
        <v>0</v>
      </c>
      <c r="H16" s="462"/>
      <c r="I16" s="506"/>
      <c r="J16" s="462"/>
      <c r="K16" s="462">
        <v>1197</v>
      </c>
      <c r="L16" s="462"/>
      <c r="M16" s="506"/>
      <c r="N16" s="462"/>
      <c r="O16" s="462">
        <v>57810</v>
      </c>
      <c r="P16" s="462"/>
      <c r="Q16" s="462">
        <v>31590.238000000001</v>
      </c>
      <c r="R16" s="462"/>
      <c r="S16" s="462">
        <v>0</v>
      </c>
      <c r="T16" s="462"/>
      <c r="U16" s="462">
        <v>0</v>
      </c>
      <c r="V16" s="462"/>
      <c r="W16" s="462">
        <v>0</v>
      </c>
      <c r="X16" s="462"/>
      <c r="Y16" s="462">
        <f t="shared" si="0"/>
        <v>90597.237999999998</v>
      </c>
      <c r="Z16" s="26"/>
    </row>
    <row r="17" spans="1:26" x14ac:dyDescent="0.25">
      <c r="A17" s="6"/>
      <c r="B17" s="6" t="s">
        <v>91</v>
      </c>
      <c r="C17" s="462">
        <v>0</v>
      </c>
      <c r="D17" s="462"/>
      <c r="E17" s="462">
        <v>0</v>
      </c>
      <c r="F17" s="462"/>
      <c r="G17" s="462">
        <v>0</v>
      </c>
      <c r="H17" s="462"/>
      <c r="I17" s="506"/>
      <c r="J17" s="462"/>
      <c r="K17" s="462">
        <v>0</v>
      </c>
      <c r="L17" s="462"/>
      <c r="M17" s="506"/>
      <c r="N17" s="462">
        <v>0</v>
      </c>
      <c r="O17" s="462">
        <v>0</v>
      </c>
      <c r="P17" s="462"/>
      <c r="Q17" s="462">
        <v>0</v>
      </c>
      <c r="R17" s="462"/>
      <c r="S17" s="462">
        <v>0</v>
      </c>
      <c r="T17" s="462"/>
      <c r="U17" s="462">
        <v>0</v>
      </c>
      <c r="V17" s="462"/>
      <c r="W17" s="462">
        <v>0</v>
      </c>
      <c r="X17" s="462"/>
      <c r="Y17" s="462">
        <f t="shared" si="0"/>
        <v>0</v>
      </c>
      <c r="Z17" s="26"/>
    </row>
    <row r="18" spans="1:26" x14ac:dyDescent="0.25">
      <c r="A18" s="6"/>
      <c r="B18" s="6" t="s">
        <v>135</v>
      </c>
      <c r="C18" s="462">
        <v>0</v>
      </c>
      <c r="D18" s="462"/>
      <c r="E18" s="462">
        <v>0</v>
      </c>
      <c r="F18" s="462"/>
      <c r="G18" s="462">
        <v>0</v>
      </c>
      <c r="H18" s="462"/>
      <c r="I18" s="506"/>
      <c r="J18" s="462"/>
      <c r="K18" s="462">
        <v>0</v>
      </c>
      <c r="L18" s="462"/>
      <c r="M18" s="506"/>
      <c r="N18" s="462">
        <v>0</v>
      </c>
      <c r="O18" s="462">
        <v>2375</v>
      </c>
      <c r="P18" s="462"/>
      <c r="Q18" s="462">
        <v>0</v>
      </c>
      <c r="R18" s="462"/>
      <c r="S18" s="462">
        <v>0</v>
      </c>
      <c r="T18" s="462"/>
      <c r="U18" s="462">
        <v>0</v>
      </c>
      <c r="V18" s="462"/>
      <c r="W18" s="462">
        <v>0</v>
      </c>
      <c r="X18" s="462"/>
      <c r="Y18" s="462">
        <f t="shared" si="0"/>
        <v>2375</v>
      </c>
      <c r="Z18" s="26"/>
    </row>
    <row r="19" spans="1:26" x14ac:dyDescent="0.25">
      <c r="A19" s="6"/>
      <c r="B19" s="6" t="s">
        <v>27</v>
      </c>
      <c r="C19" s="467">
        <v>0</v>
      </c>
      <c r="D19" s="467"/>
      <c r="E19" s="467">
        <v>0</v>
      </c>
      <c r="F19" s="467"/>
      <c r="G19" s="467">
        <v>3072</v>
      </c>
      <c r="H19" s="467"/>
      <c r="I19" s="508"/>
      <c r="J19" s="467"/>
      <c r="K19" s="467">
        <v>0</v>
      </c>
      <c r="L19" s="467"/>
      <c r="M19" s="508"/>
      <c r="N19" s="467"/>
      <c r="O19" s="467">
        <v>0</v>
      </c>
      <c r="P19" s="467"/>
      <c r="Q19" s="467">
        <v>0</v>
      </c>
      <c r="R19" s="467"/>
      <c r="S19" s="467">
        <v>0</v>
      </c>
      <c r="T19" s="467"/>
      <c r="U19" s="467">
        <v>0</v>
      </c>
      <c r="V19" s="467"/>
      <c r="W19" s="467">
        <v>1434</v>
      </c>
      <c r="X19" s="467"/>
      <c r="Y19" s="467">
        <f t="shared" si="0"/>
        <v>4506</v>
      </c>
      <c r="Z19" s="26"/>
    </row>
    <row r="20" spans="1:26" s="14" customFormat="1" ht="15.75" thickBot="1" x14ac:dyDescent="0.3">
      <c r="A20" s="12"/>
      <c r="B20" s="12" t="s">
        <v>58</v>
      </c>
      <c r="C20" s="220">
        <f>(SUM(C13:C19))</f>
        <v>-80168.048999999999</v>
      </c>
      <c r="D20" s="220">
        <f>(SUM(D13:D19))</f>
        <v>0</v>
      </c>
      <c r="E20" s="220">
        <f>(SUM(E13:E19))</f>
        <v>73604.574000000008</v>
      </c>
      <c r="F20" s="220">
        <f>(SUM(F13:F19))</f>
        <v>0</v>
      </c>
      <c r="G20" s="220">
        <f>(SUM(G13:G19))</f>
        <v>56041.813000000002</v>
      </c>
      <c r="H20" s="220">
        <f t="shared" ref="H20:X20" si="1">(SUM(H13:H19))</f>
        <v>0</v>
      </c>
      <c r="I20" s="509"/>
      <c r="J20" s="220">
        <f t="shared" si="1"/>
        <v>0</v>
      </c>
      <c r="K20" s="220">
        <f t="shared" si="1"/>
        <v>-49089</v>
      </c>
      <c r="L20" s="220">
        <f t="shared" si="1"/>
        <v>0</v>
      </c>
      <c r="M20" s="509"/>
      <c r="N20" s="220"/>
      <c r="O20" s="220">
        <f t="shared" si="1"/>
        <v>25262.534</v>
      </c>
      <c r="P20" s="220">
        <f t="shared" si="1"/>
        <v>0</v>
      </c>
      <c r="Q20" s="220">
        <f t="shared" si="1"/>
        <v>12778.009999999998</v>
      </c>
      <c r="R20" s="220">
        <f t="shared" si="1"/>
        <v>0</v>
      </c>
      <c r="S20" s="220">
        <f t="shared" si="1"/>
        <v>52046.722999999998</v>
      </c>
      <c r="T20" s="220">
        <f t="shared" si="1"/>
        <v>0</v>
      </c>
      <c r="U20" s="220">
        <f t="shared" si="1"/>
        <v>29892.280000000002</v>
      </c>
      <c r="V20" s="220">
        <f t="shared" si="1"/>
        <v>0</v>
      </c>
      <c r="W20" s="220">
        <f t="shared" si="1"/>
        <v>46686.616000000002</v>
      </c>
      <c r="X20" s="220">
        <f t="shared" si="1"/>
        <v>0</v>
      </c>
      <c r="Y20" s="220">
        <f t="shared" si="0"/>
        <v>167055.50100000002</v>
      </c>
      <c r="Z20" s="26"/>
    </row>
    <row r="21" spans="1:26" ht="15.75" thickTop="1" x14ac:dyDescent="0.25">
      <c r="A21" s="6"/>
      <c r="B21" s="6"/>
      <c r="C21" s="230"/>
      <c r="D21" s="230"/>
      <c r="E21" s="22"/>
      <c r="F21" s="22"/>
      <c r="G21" s="22"/>
      <c r="H21" s="22"/>
      <c r="I21" s="22"/>
      <c r="J21" s="22"/>
      <c r="K21" s="22"/>
      <c r="L21" s="22"/>
      <c r="M21" s="22"/>
      <c r="N21" s="22"/>
      <c r="O21" s="22"/>
      <c r="P21" s="22"/>
      <c r="Q21" s="22"/>
      <c r="R21" s="22"/>
      <c r="S21" s="22"/>
      <c r="T21" s="22"/>
      <c r="U21" s="22"/>
      <c r="V21" s="22"/>
      <c r="W21" s="22"/>
      <c r="X21" s="22"/>
      <c r="Y21" s="22"/>
      <c r="Z21" s="6"/>
    </row>
    <row r="22" spans="1:26" x14ac:dyDescent="0.25">
      <c r="A22" s="6"/>
      <c r="B22" s="967" t="s">
        <v>229</v>
      </c>
      <c r="C22" s="967"/>
      <c r="D22" s="967"/>
      <c r="E22" s="967"/>
      <c r="F22" s="967"/>
      <c r="G22" s="967"/>
      <c r="H22" s="967"/>
      <c r="I22" s="967"/>
      <c r="J22" s="967"/>
      <c r="K22" s="967"/>
      <c r="L22" s="967"/>
      <c r="M22" s="967"/>
      <c r="N22" s="967"/>
      <c r="O22" s="967"/>
      <c r="P22" s="967"/>
      <c r="Q22" s="967"/>
      <c r="R22" s="967"/>
      <c r="S22" s="967"/>
      <c r="T22" s="967"/>
      <c r="U22" s="967"/>
      <c r="V22" s="967"/>
      <c r="W22" s="967"/>
      <c r="X22" s="967"/>
      <c r="Y22" s="967"/>
      <c r="Z22" s="6"/>
    </row>
    <row r="23" spans="1:26" x14ac:dyDescent="0.25">
      <c r="A23" s="6"/>
      <c r="B23" s="967"/>
      <c r="C23" s="967"/>
      <c r="D23" s="967"/>
      <c r="E23" s="967"/>
      <c r="F23" s="967"/>
      <c r="G23" s="967"/>
      <c r="H23" s="967"/>
      <c r="I23" s="967"/>
      <c r="J23" s="967"/>
      <c r="K23" s="967"/>
      <c r="L23" s="967"/>
      <c r="M23" s="967"/>
      <c r="N23" s="967"/>
      <c r="O23" s="967"/>
      <c r="P23" s="967"/>
      <c r="Q23" s="967"/>
      <c r="R23" s="967"/>
      <c r="S23" s="967"/>
      <c r="T23" s="967"/>
      <c r="U23" s="967"/>
      <c r="V23" s="967"/>
      <c r="W23" s="967"/>
      <c r="X23" s="967"/>
      <c r="Y23" s="967"/>
      <c r="Z23" s="6"/>
    </row>
    <row r="24" spans="1:26" hidden="1" outlineLevel="1" x14ac:dyDescent="0.25">
      <c r="B24" s="473" t="s">
        <v>175</v>
      </c>
      <c r="C24" s="4"/>
      <c r="D24" s="4"/>
      <c r="E24" s="4"/>
      <c r="F24" s="4"/>
      <c r="G24" s="4"/>
      <c r="H24" s="4"/>
      <c r="I24" s="4"/>
      <c r="J24" s="4"/>
      <c r="K24" s="4"/>
      <c r="L24" s="4"/>
      <c r="M24" s="4"/>
      <c r="N24" s="4"/>
      <c r="O24" s="4"/>
      <c r="P24" s="4"/>
      <c r="Q24" s="4"/>
      <c r="R24" s="4"/>
      <c r="S24" s="4"/>
      <c r="T24" s="4"/>
      <c r="U24" s="4"/>
      <c r="V24" s="4"/>
      <c r="W24" s="4"/>
      <c r="X24" s="4"/>
      <c r="Y24" s="4"/>
    </row>
    <row r="25" spans="1:26" s="65" customFormat="1" hidden="1" outlineLevel="1" x14ac:dyDescent="0.25">
      <c r="B25" s="65" t="s">
        <v>50</v>
      </c>
      <c r="C25" s="65">
        <f>SUM(C7:C12)-C13</f>
        <v>0</v>
      </c>
      <c r="E25" s="65">
        <f>SUM(E7:E12)-E13</f>
        <v>0</v>
      </c>
      <c r="G25" s="65">
        <f>SUM(G7:G12)-G13</f>
        <v>0</v>
      </c>
      <c r="I25" s="65">
        <f>SUM(I7:I12)-I13</f>
        <v>0</v>
      </c>
      <c r="K25" s="65">
        <f>SUM(K7:K12)-K13</f>
        <v>0</v>
      </c>
      <c r="M25" s="65">
        <f>SUM(M7:M12)-M13</f>
        <v>0</v>
      </c>
      <c r="O25" s="65">
        <f>SUM(O7:O12)-O13</f>
        <v>0</v>
      </c>
      <c r="Q25" s="65">
        <f>SUM(Q7:Q12)-Q13</f>
        <v>0</v>
      </c>
      <c r="S25" s="65">
        <f>SUM(S7:S12)-S13</f>
        <v>0</v>
      </c>
      <c r="U25" s="65">
        <f>SUM(U7:U12)-U13</f>
        <v>0</v>
      </c>
      <c r="W25" s="65">
        <f>SUM(W7:W12)-W13</f>
        <v>0</v>
      </c>
      <c r="Y25" s="65">
        <f>SUM(Y7:Y12)-Y13</f>
        <v>0</v>
      </c>
    </row>
    <row r="26" spans="1:26" s="65" customFormat="1" hidden="1" outlineLevel="1" x14ac:dyDescent="0.25">
      <c r="B26" s="65" t="s">
        <v>58</v>
      </c>
      <c r="C26" s="65">
        <f>SUM(C13:C19)-C20</f>
        <v>0</v>
      </c>
      <c r="E26" s="65">
        <f>SUM(E13:E19)-E20</f>
        <v>0</v>
      </c>
      <c r="G26" s="65">
        <f>SUM(G13:G19)-G20</f>
        <v>0</v>
      </c>
      <c r="I26" s="65">
        <f>SUM(I13:I19)-I20</f>
        <v>0</v>
      </c>
      <c r="K26" s="65">
        <f>SUM(K13:K19)-K20</f>
        <v>0</v>
      </c>
      <c r="M26" s="65">
        <f>SUM(M13:M19)-M20</f>
        <v>0</v>
      </c>
      <c r="O26" s="65">
        <f>SUM(O13:O19)-O20</f>
        <v>0</v>
      </c>
      <c r="Q26" s="65">
        <f>SUM(Q13:Q19)-Q20</f>
        <v>0</v>
      </c>
      <c r="S26" s="65">
        <f>SUM(S13:S19)-S20</f>
        <v>0</v>
      </c>
      <c r="U26" s="65">
        <f>SUM(U13:U19)-U20</f>
        <v>0</v>
      </c>
      <c r="W26" s="65">
        <f>SUM(W13:W19)-W20</f>
        <v>0</v>
      </c>
      <c r="Y26" s="65">
        <f>SUM(Y13:Y19)-Y20</f>
        <v>0</v>
      </c>
    </row>
    <row r="27" spans="1:26" s="65" customFormat="1" hidden="1" outlineLevel="1" x14ac:dyDescent="0.25"/>
    <row r="28" spans="1:26" s="65" customFormat="1" ht="17.25" hidden="1" outlineLevel="1" x14ac:dyDescent="0.4">
      <c r="B28" s="472" t="s">
        <v>166</v>
      </c>
    </row>
    <row r="29" spans="1:26" s="65" customFormat="1" hidden="1" outlineLevel="1" x14ac:dyDescent="0.25">
      <c r="B29" s="65" t="s">
        <v>17</v>
      </c>
      <c r="E29" s="65">
        <f>E7-'5.11 Tactical'!AA29</f>
        <v>-0.17199999999866122</v>
      </c>
      <c r="G29" s="65">
        <f>G7-'BOA Technology'!AB29</f>
        <v>0.2930000000014843</v>
      </c>
      <c r="K29" s="65">
        <f>K7-Lugano!U29</f>
        <v>9.0000000200234354E-3</v>
      </c>
      <c r="M29" s="65">
        <f>M7-'Marucci Sports'!I27</f>
        <v>0</v>
      </c>
      <c r="O29" s="65">
        <f>O7-PrimaLoft!AB29</f>
        <v>-0.46600000000034925</v>
      </c>
      <c r="Q29" s="65">
        <f>Q7-'Velocity Outdoor'!AB29</f>
        <v>-7.2999999996682163E-2</v>
      </c>
      <c r="S29" s="65">
        <f>S7-'Altor Solutions'!AB31</f>
        <v>0.36600000000180444</v>
      </c>
      <c r="U29" s="65">
        <f>U7-'Arnold Magnetic'!AB29</f>
        <v>-0.1180000000003929</v>
      </c>
      <c r="W29" s="65">
        <f>W7-Rimports!AB30</f>
        <v>-0.49600000000009459</v>
      </c>
    </row>
    <row r="30" spans="1:26" s="65" customFormat="1" hidden="1" outlineLevel="1" x14ac:dyDescent="0.25">
      <c r="B30" s="65" t="s">
        <v>50</v>
      </c>
      <c r="E30" s="65">
        <f>E13-'5.11 Tactical'!AA36</f>
        <v>0</v>
      </c>
      <c r="G30" s="65">
        <f>G13-'BOA Technology'!AB36</f>
        <v>0</v>
      </c>
      <c r="K30" s="65">
        <f>K13-Lugano!U36</f>
        <v>-4.5999999972991645E-2</v>
      </c>
      <c r="M30" s="65">
        <f>M13-'Marucci Sports'!I34</f>
        <v>0</v>
      </c>
      <c r="O30" s="65">
        <f>O13-PrimaLoft!AB36</f>
        <v>0</v>
      </c>
      <c r="Q30" s="65">
        <f>Q13-'Velocity Outdoor'!AB36</f>
        <v>0</v>
      </c>
      <c r="S30" s="65">
        <f>S13-'Altor Solutions'!AB38</f>
        <v>0</v>
      </c>
      <c r="U30" s="65">
        <f>U13-'Arnold Magnetic'!AB36</f>
        <v>0</v>
      </c>
      <c r="W30" s="65">
        <f>W13-Rimports!AB37</f>
        <v>0</v>
      </c>
    </row>
    <row r="31" spans="1:26" s="65" customFormat="1" hidden="1" outlineLevel="1" x14ac:dyDescent="0.25">
      <c r="B31" s="65" t="s">
        <v>58</v>
      </c>
      <c r="E31" s="65">
        <f>E20-'5.11 Tactical'!AA44</f>
        <v>0</v>
      </c>
      <c r="G31" s="65">
        <f>G20-'BOA Technology'!AB44</f>
        <v>0</v>
      </c>
      <c r="K31" s="65">
        <f>K20-Lugano!U44</f>
        <v>0.47000000001571607</v>
      </c>
      <c r="M31" s="65">
        <f>M20-'Marucci Sports'!I42</f>
        <v>0</v>
      </c>
      <c r="O31" s="65">
        <f>O20-PrimaLoft!AB44</f>
        <v>0</v>
      </c>
      <c r="Q31" s="65">
        <f>Q20-'Velocity Outdoor'!AB44</f>
        <v>0</v>
      </c>
      <c r="S31" s="65">
        <f>S20-'Altor Solutions'!AB46</f>
        <v>0</v>
      </c>
      <c r="U31" s="65">
        <f>U20-'Arnold Magnetic'!AB44</f>
        <v>0</v>
      </c>
      <c r="W31" s="65">
        <f>W20-Rimports!AB45</f>
        <v>0</v>
      </c>
    </row>
    <row r="32" spans="1:26" collapsed="1" x14ac:dyDescent="0.25"/>
  </sheetData>
  <mergeCells count="1">
    <mergeCell ref="B22:Y23"/>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73957-E35E-400F-A606-47166F00F1B4}">
  <dimension ref="A1:AB33"/>
  <sheetViews>
    <sheetView showGridLines="0" workbookViewId="0">
      <selection activeCell="E41" sqref="E41"/>
    </sheetView>
  </sheetViews>
  <sheetFormatPr defaultColWidth="9.140625" defaultRowHeight="15" outlineLevelRow="1" x14ac:dyDescent="0.25"/>
  <cols>
    <col min="1" max="1" width="9.140625" style="4"/>
    <col min="2" max="2" width="48.140625" style="4" bestFit="1" customWidth="1"/>
    <col min="3" max="3" width="14" style="231" customWidth="1"/>
    <col min="4" max="4" width="2" style="231" customWidth="1"/>
    <col min="5" max="5" width="11.5703125" style="231" customWidth="1"/>
    <col min="6" max="6" width="1.28515625" style="231" customWidth="1"/>
    <col min="7" max="7" width="11.5703125" style="231" customWidth="1"/>
    <col min="8" max="8" width="1.42578125" style="231" customWidth="1"/>
    <col min="9" max="9" width="14" style="231" customWidth="1"/>
    <col min="10" max="10" width="1.42578125" style="231" customWidth="1"/>
    <col min="11" max="11" width="14" style="231" customWidth="1"/>
    <col min="12" max="12" width="1.28515625" style="231" customWidth="1"/>
    <col min="13" max="13" width="11.42578125" style="231" customWidth="1"/>
    <col min="14" max="14" width="2.7109375" style="231" customWidth="1"/>
    <col min="15" max="15" width="11.42578125" style="231" customWidth="1"/>
    <col min="16" max="16" width="1.7109375" style="231" customWidth="1"/>
    <col min="17" max="17" width="11.28515625" style="231" customWidth="1"/>
    <col min="18" max="18" width="0.7109375" style="231" customWidth="1"/>
    <col min="19" max="19" width="10.7109375" style="231" customWidth="1"/>
    <col min="20" max="20" width="1.28515625" style="231" customWidth="1"/>
    <col min="21" max="21" width="11.28515625" style="231" customWidth="1"/>
    <col min="22" max="22" width="1.140625" style="231" customWidth="1"/>
    <col min="23" max="23" width="10.28515625" style="231" customWidth="1"/>
    <col min="24" max="24" width="1.28515625" style="231" customWidth="1"/>
    <col min="25" max="25" width="12.42578125" style="231" bestFit="1" customWidth="1"/>
    <col min="26" max="26" width="2.140625" style="231" customWidth="1"/>
    <col min="27" max="27" width="12.5703125" style="231" bestFit="1" customWidth="1"/>
    <col min="28" max="28" width="9.5703125" style="4" bestFit="1" customWidth="1"/>
    <col min="29" max="16384" width="9.140625" style="4"/>
  </cols>
  <sheetData>
    <row r="1" spans="1:28" x14ac:dyDescent="0.25">
      <c r="A1" s="12" t="s">
        <v>0</v>
      </c>
      <c r="B1" s="6"/>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6"/>
    </row>
    <row r="2" spans="1:28" x14ac:dyDescent="0.25">
      <c r="A2" s="12" t="s">
        <v>179</v>
      </c>
      <c r="B2" s="12"/>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242"/>
    </row>
    <row r="3" spans="1:28" x14ac:dyDescent="0.25">
      <c r="A3" s="465"/>
      <c r="B3" s="477"/>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242"/>
    </row>
    <row r="4" spans="1:28" x14ac:dyDescent="0.25">
      <c r="A4" s="6"/>
      <c r="B4" s="6"/>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6"/>
    </row>
    <row r="5" spans="1:28" x14ac:dyDescent="0.25">
      <c r="A5" s="6"/>
      <c r="B5" s="6"/>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6"/>
    </row>
    <row r="6" spans="1:28" ht="29.25" customHeight="1" x14ac:dyDescent="0.25">
      <c r="A6" s="6"/>
      <c r="B6" s="6"/>
      <c r="C6" s="194" t="s">
        <v>83</v>
      </c>
      <c r="D6" s="194"/>
      <c r="E6" s="229" t="s">
        <v>84</v>
      </c>
      <c r="F6" s="229"/>
      <c r="G6" s="229" t="s">
        <v>150</v>
      </c>
      <c r="H6" s="229"/>
      <c r="I6" s="229" t="s">
        <v>230</v>
      </c>
      <c r="J6" s="229"/>
      <c r="K6" s="566" t="s">
        <v>163</v>
      </c>
      <c r="L6" s="229"/>
      <c r="M6" s="229" t="s">
        <v>213</v>
      </c>
      <c r="N6" s="229"/>
      <c r="O6" s="229" t="s">
        <v>168</v>
      </c>
      <c r="P6" s="229"/>
      <c r="Q6" s="377" t="s">
        <v>137</v>
      </c>
      <c r="R6" s="377"/>
      <c r="S6" s="229" t="s">
        <v>185</v>
      </c>
      <c r="T6" s="377"/>
      <c r="U6" s="229" t="s">
        <v>158</v>
      </c>
      <c r="V6" s="229"/>
      <c r="W6" s="229" t="s">
        <v>85</v>
      </c>
      <c r="X6" s="229"/>
      <c r="Y6" s="229" t="s">
        <v>86</v>
      </c>
      <c r="Z6" s="229"/>
      <c r="AA6" s="229" t="s">
        <v>87</v>
      </c>
      <c r="AB6" s="6"/>
    </row>
    <row r="7" spans="1:28" s="14" customFormat="1" x14ac:dyDescent="0.25">
      <c r="A7" s="6"/>
      <c r="B7" s="12" t="s">
        <v>169</v>
      </c>
      <c r="C7" s="461">
        <v>-84100</v>
      </c>
      <c r="D7" s="461">
        <v>0</v>
      </c>
      <c r="E7" s="461">
        <v>22633</v>
      </c>
      <c r="F7" s="461"/>
      <c r="G7" s="461">
        <v>42613</v>
      </c>
      <c r="H7" s="461"/>
      <c r="I7" s="504"/>
      <c r="J7" s="461"/>
      <c r="K7" s="567">
        <f>Lugano!AA29</f>
        <v>-131712.693</v>
      </c>
      <c r="L7" s="461"/>
      <c r="M7" s="504"/>
      <c r="N7" s="461"/>
      <c r="O7" s="461">
        <v>-17741</v>
      </c>
      <c r="P7" s="461"/>
      <c r="Q7" s="461">
        <v>4127</v>
      </c>
      <c r="R7" s="461"/>
      <c r="S7" s="504"/>
      <c r="T7" s="461"/>
      <c r="U7" s="461">
        <v>9662</v>
      </c>
      <c r="V7" s="461"/>
      <c r="W7" s="461">
        <v>7683</v>
      </c>
      <c r="X7" s="461"/>
      <c r="Y7" s="461">
        <v>3406</v>
      </c>
      <c r="Z7" s="461"/>
      <c r="AA7" s="461">
        <f>SUM(C7:Y7)</f>
        <v>-143429.693</v>
      </c>
      <c r="AB7" s="26"/>
    </row>
    <row r="8" spans="1:28" x14ac:dyDescent="0.25">
      <c r="A8" s="6"/>
      <c r="B8" s="6" t="s">
        <v>47</v>
      </c>
      <c r="C8" s="460"/>
      <c r="D8" s="460"/>
      <c r="E8" s="460"/>
      <c r="F8" s="460"/>
      <c r="G8" s="460"/>
      <c r="H8" s="460"/>
      <c r="I8" s="505"/>
      <c r="J8" s="460"/>
      <c r="K8" s="568"/>
      <c r="L8" s="460"/>
      <c r="M8" s="505"/>
      <c r="N8" s="460"/>
      <c r="O8" s="460"/>
      <c r="P8" s="460"/>
      <c r="Q8" s="460"/>
      <c r="R8" s="460"/>
      <c r="S8" s="505"/>
      <c r="T8" s="460"/>
      <c r="U8" s="460"/>
      <c r="V8" s="460"/>
      <c r="W8" s="460"/>
      <c r="X8" s="460"/>
      <c r="Y8" s="460"/>
      <c r="Z8" s="460"/>
      <c r="AA8" s="460"/>
      <c r="AB8" s="26"/>
    </row>
    <row r="9" spans="1:28" x14ac:dyDescent="0.25">
      <c r="A9" s="6"/>
      <c r="B9" s="6" t="s">
        <v>14</v>
      </c>
      <c r="C9" s="462">
        <v>12119</v>
      </c>
      <c r="D9" s="462">
        <v>0</v>
      </c>
      <c r="E9" s="462">
        <v>7125</v>
      </c>
      <c r="F9" s="462"/>
      <c r="G9" s="462">
        <v>6527</v>
      </c>
      <c r="H9" s="462"/>
      <c r="I9" s="506"/>
      <c r="J9" s="462"/>
      <c r="K9" s="569">
        <v>15</v>
      </c>
      <c r="L9" s="462"/>
      <c r="M9" s="506"/>
      <c r="N9" s="462"/>
      <c r="O9" s="462">
        <v>-3878</v>
      </c>
      <c r="P9" s="462"/>
      <c r="Q9" s="462">
        <v>1562</v>
      </c>
      <c r="R9" s="462"/>
      <c r="S9" s="506"/>
      <c r="T9" s="462"/>
      <c r="U9" s="462">
        <v>3174</v>
      </c>
      <c r="V9" s="462"/>
      <c r="W9" s="462">
        <v>3329</v>
      </c>
      <c r="X9" s="462"/>
      <c r="Y9" s="462">
        <v>-480</v>
      </c>
      <c r="Z9" s="462"/>
      <c r="AA9" s="462">
        <f t="shared" ref="AA9:AA20" si="0">SUM(C9:Y9)</f>
        <v>29493</v>
      </c>
      <c r="AB9" s="26"/>
    </row>
    <row r="10" spans="1:28" x14ac:dyDescent="0.25">
      <c r="A10" s="6"/>
      <c r="B10" s="6" t="s">
        <v>170</v>
      </c>
      <c r="C10" s="462">
        <v>83243</v>
      </c>
      <c r="D10" s="462">
        <v>0</v>
      </c>
      <c r="E10" s="462">
        <v>0</v>
      </c>
      <c r="F10" s="462"/>
      <c r="G10" s="462">
        <v>-25</v>
      </c>
      <c r="H10" s="462"/>
      <c r="I10" s="506"/>
      <c r="J10" s="462"/>
      <c r="K10" s="569">
        <v>1793</v>
      </c>
      <c r="L10" s="462"/>
      <c r="M10" s="506"/>
      <c r="N10" s="462"/>
      <c r="O10" s="462">
        <v>-7</v>
      </c>
      <c r="P10" s="462"/>
      <c r="Q10" s="462">
        <v>229</v>
      </c>
      <c r="R10" s="462"/>
      <c r="S10" s="506"/>
      <c r="T10" s="462"/>
      <c r="U10" s="462">
        <v>0</v>
      </c>
      <c r="V10" s="462"/>
      <c r="W10" s="462">
        <v>26</v>
      </c>
      <c r="X10" s="462"/>
      <c r="Y10" s="462">
        <v>0</v>
      </c>
      <c r="Z10" s="462"/>
      <c r="AA10" s="462">
        <f t="shared" si="0"/>
        <v>85259</v>
      </c>
      <c r="AB10" s="26"/>
    </row>
    <row r="11" spans="1:28" x14ac:dyDescent="0.25">
      <c r="A11" s="6"/>
      <c r="B11" s="6" t="s">
        <v>88</v>
      </c>
      <c r="C11" s="462">
        <v>-86151</v>
      </c>
      <c r="D11" s="462">
        <v>0</v>
      </c>
      <c r="E11" s="462">
        <v>13761</v>
      </c>
      <c r="F11" s="462"/>
      <c r="G11" s="462">
        <v>7410</v>
      </c>
      <c r="H11" s="462"/>
      <c r="I11" s="506"/>
      <c r="J11" s="462"/>
      <c r="K11" s="569">
        <v>12773</v>
      </c>
      <c r="L11" s="462"/>
      <c r="M11" s="506"/>
      <c r="N11" s="462"/>
      <c r="O11" s="462">
        <v>7512</v>
      </c>
      <c r="P11" s="462"/>
      <c r="Q11" s="462">
        <v>10282</v>
      </c>
      <c r="R11" s="462"/>
      <c r="S11" s="506"/>
      <c r="T11" s="462"/>
      <c r="U11" s="462">
        <v>10742</v>
      </c>
      <c r="V11" s="462"/>
      <c r="W11" s="462">
        <v>5518</v>
      </c>
      <c r="X11" s="462"/>
      <c r="Y11" s="462">
        <v>18153</v>
      </c>
      <c r="Z11" s="462"/>
      <c r="AA11" s="462">
        <f t="shared" si="0"/>
        <v>0</v>
      </c>
      <c r="AB11" s="26"/>
    </row>
    <row r="12" spans="1:28" x14ac:dyDescent="0.25">
      <c r="A12" s="6"/>
      <c r="B12" s="6" t="s">
        <v>90</v>
      </c>
      <c r="C12" s="462">
        <v>534</v>
      </c>
      <c r="D12" s="462">
        <v>0</v>
      </c>
      <c r="E12" s="462">
        <v>0</v>
      </c>
      <c r="F12" s="462"/>
      <c r="G12" s="462">
        <v>0</v>
      </c>
      <c r="H12" s="462"/>
      <c r="I12" s="506"/>
      <c r="J12" s="462"/>
      <c r="K12" s="569">
        <v>0</v>
      </c>
      <c r="L12" s="462"/>
      <c r="M12" s="506"/>
      <c r="N12" s="462"/>
      <c r="O12" s="462">
        <v>0</v>
      </c>
      <c r="P12" s="462"/>
      <c r="Q12" s="462">
        <v>0</v>
      </c>
      <c r="R12" s="462"/>
      <c r="S12" s="506"/>
      <c r="T12" s="462"/>
      <c r="U12" s="462">
        <v>0</v>
      </c>
      <c r="V12" s="462"/>
      <c r="W12" s="462">
        <v>0</v>
      </c>
      <c r="X12" s="462"/>
      <c r="Y12" s="462">
        <v>0</v>
      </c>
      <c r="Z12" s="462"/>
      <c r="AA12" s="462">
        <f t="shared" si="0"/>
        <v>534</v>
      </c>
      <c r="AB12" s="26"/>
    </row>
    <row r="13" spans="1:28" s="14" customFormat="1" x14ac:dyDescent="0.25">
      <c r="A13" s="12"/>
      <c r="B13" s="6" t="s">
        <v>89</v>
      </c>
      <c r="C13" s="463">
        <v>1491</v>
      </c>
      <c r="D13" s="463">
        <v>0</v>
      </c>
      <c r="E13" s="463">
        <v>22972</v>
      </c>
      <c r="F13" s="463"/>
      <c r="G13" s="463">
        <v>21993</v>
      </c>
      <c r="H13" s="463"/>
      <c r="I13" s="507"/>
      <c r="J13" s="463"/>
      <c r="K13" s="570">
        <v>1467</v>
      </c>
      <c r="L13" s="463"/>
      <c r="M13" s="507"/>
      <c r="N13" s="463"/>
      <c r="O13" s="463">
        <v>10465</v>
      </c>
      <c r="P13" s="463"/>
      <c r="Q13" s="463">
        <v>13374</v>
      </c>
      <c r="R13" s="463"/>
      <c r="S13" s="507"/>
      <c r="T13" s="463"/>
      <c r="U13" s="463">
        <v>16403</v>
      </c>
      <c r="V13" s="463"/>
      <c r="W13" s="463">
        <v>8041</v>
      </c>
      <c r="X13" s="463"/>
      <c r="Y13" s="463">
        <v>20293</v>
      </c>
      <c r="Z13" s="463"/>
      <c r="AA13" s="463">
        <f t="shared" si="0"/>
        <v>116499</v>
      </c>
      <c r="AB13" s="26"/>
    </row>
    <row r="14" spans="1:28" s="14" customFormat="1" x14ac:dyDescent="0.25">
      <c r="A14" s="12"/>
      <c r="B14" s="12" t="s">
        <v>50</v>
      </c>
      <c r="C14" s="462">
        <v>-72866</v>
      </c>
      <c r="D14" s="462">
        <v>0</v>
      </c>
      <c r="E14" s="462">
        <v>66491</v>
      </c>
      <c r="F14" s="462"/>
      <c r="G14" s="462">
        <v>78518</v>
      </c>
      <c r="H14" s="462"/>
      <c r="I14" s="506"/>
      <c r="J14" s="462"/>
      <c r="K14" s="569">
        <f>SUM(K7:K13)</f>
        <v>-115664.693</v>
      </c>
      <c r="L14" s="462"/>
      <c r="M14" s="506"/>
      <c r="N14" s="462"/>
      <c r="O14" s="462">
        <v>-3649</v>
      </c>
      <c r="P14" s="462"/>
      <c r="Q14" s="462">
        <v>29574</v>
      </c>
      <c r="R14" s="462"/>
      <c r="S14" s="506"/>
      <c r="T14" s="462"/>
      <c r="U14" s="462">
        <v>39981</v>
      </c>
      <c r="V14" s="462"/>
      <c r="W14" s="462">
        <v>24597</v>
      </c>
      <c r="X14" s="464"/>
      <c r="Y14" s="462">
        <v>41372</v>
      </c>
      <c r="Z14" s="462"/>
      <c r="AA14" s="462">
        <f t="shared" si="0"/>
        <v>88353.307000000001</v>
      </c>
      <c r="AB14" s="26"/>
    </row>
    <row r="15" spans="1:28" s="14" customFormat="1" x14ac:dyDescent="0.25">
      <c r="A15" s="12"/>
      <c r="B15" s="6" t="s">
        <v>140</v>
      </c>
      <c r="C15" s="462">
        <v>-59</v>
      </c>
      <c r="D15" s="462">
        <v>0</v>
      </c>
      <c r="E15" s="462">
        <v>-217</v>
      </c>
      <c r="F15" s="462"/>
      <c r="G15" s="462">
        <v>1043</v>
      </c>
      <c r="H15" s="462"/>
      <c r="I15" s="506"/>
      <c r="J15" s="462"/>
      <c r="K15" s="569">
        <v>66535</v>
      </c>
      <c r="L15" s="462"/>
      <c r="M15" s="506"/>
      <c r="N15" s="462"/>
      <c r="O15" s="462">
        <v>112</v>
      </c>
      <c r="P15" s="462"/>
      <c r="Q15" s="462">
        <v>2417</v>
      </c>
      <c r="R15" s="462"/>
      <c r="S15" s="506"/>
      <c r="T15" s="462"/>
      <c r="U15" s="462">
        <v>766</v>
      </c>
      <c r="V15" s="462"/>
      <c r="W15" s="462">
        <v>-20</v>
      </c>
      <c r="X15" s="462"/>
      <c r="Y15" s="462">
        <v>-1730</v>
      </c>
      <c r="Z15" s="462"/>
      <c r="AA15" s="462">
        <f t="shared" si="0"/>
        <v>68847</v>
      </c>
      <c r="AB15" s="26"/>
    </row>
    <row r="16" spans="1:28" x14ac:dyDescent="0.25">
      <c r="A16" s="6"/>
      <c r="B16" s="6" t="s">
        <v>52</v>
      </c>
      <c r="C16" s="462">
        <v>0</v>
      </c>
      <c r="D16" s="462">
        <v>0</v>
      </c>
      <c r="E16" s="462">
        <v>1511</v>
      </c>
      <c r="F16" s="462"/>
      <c r="G16" s="462">
        <v>2511</v>
      </c>
      <c r="H16" s="462"/>
      <c r="I16" s="506"/>
      <c r="J16" s="462"/>
      <c r="K16" s="569">
        <v>1179</v>
      </c>
      <c r="L16" s="462"/>
      <c r="M16" s="506"/>
      <c r="N16" s="462"/>
      <c r="O16" s="462">
        <v>2142</v>
      </c>
      <c r="P16" s="462"/>
      <c r="Q16" s="462">
        <v>971</v>
      </c>
      <c r="R16" s="462"/>
      <c r="S16" s="506"/>
      <c r="T16" s="462"/>
      <c r="U16" s="462">
        <v>1321</v>
      </c>
      <c r="V16" s="462"/>
      <c r="W16" s="462">
        <v>40</v>
      </c>
      <c r="X16" s="462"/>
      <c r="Y16" s="462">
        <v>843.976</v>
      </c>
      <c r="Z16" s="462"/>
      <c r="AA16" s="462">
        <f t="shared" si="0"/>
        <v>10518.976000000001</v>
      </c>
      <c r="AB16" s="26"/>
    </row>
    <row r="17" spans="1:28" x14ac:dyDescent="0.25">
      <c r="A17" s="6"/>
      <c r="B17" s="6" t="s">
        <v>64</v>
      </c>
      <c r="C17" s="462">
        <v>0</v>
      </c>
      <c r="D17" s="462"/>
      <c r="E17" s="462">
        <v>0</v>
      </c>
      <c r="F17" s="462"/>
      <c r="G17" s="462">
        <v>0</v>
      </c>
      <c r="H17" s="462"/>
      <c r="I17" s="506"/>
      <c r="J17" s="462"/>
      <c r="K17" s="569">
        <v>28602</v>
      </c>
      <c r="L17" s="462"/>
      <c r="M17" s="506"/>
      <c r="N17" s="462"/>
      <c r="O17" s="462">
        <v>0</v>
      </c>
      <c r="P17" s="462"/>
      <c r="Q17" s="462">
        <v>0</v>
      </c>
      <c r="R17" s="462"/>
      <c r="S17" s="506"/>
      <c r="T17" s="462"/>
      <c r="U17" s="462">
        <v>0</v>
      </c>
      <c r="V17" s="462"/>
      <c r="W17" s="462">
        <v>0</v>
      </c>
      <c r="X17" s="462"/>
      <c r="Y17" s="462">
        <v>0</v>
      </c>
      <c r="Z17" s="462"/>
      <c r="AA17" s="462">
        <f t="shared" si="0"/>
        <v>28602</v>
      </c>
      <c r="AB17" s="26"/>
    </row>
    <row r="18" spans="1:28" x14ac:dyDescent="0.25">
      <c r="A18" s="6"/>
      <c r="B18" s="6" t="s">
        <v>91</v>
      </c>
      <c r="C18" s="462">
        <v>0</v>
      </c>
      <c r="D18" s="462">
        <v>0</v>
      </c>
      <c r="E18" s="462">
        <v>0</v>
      </c>
      <c r="F18" s="462"/>
      <c r="G18" s="462">
        <v>0</v>
      </c>
      <c r="H18" s="462"/>
      <c r="I18" s="506"/>
      <c r="J18" s="462"/>
      <c r="K18" s="569">
        <v>0</v>
      </c>
      <c r="L18" s="462"/>
      <c r="M18" s="506"/>
      <c r="N18" s="462">
        <v>0</v>
      </c>
      <c r="O18" s="462">
        <v>5680</v>
      </c>
      <c r="P18" s="462"/>
      <c r="Q18" s="462">
        <v>222</v>
      </c>
      <c r="R18" s="462"/>
      <c r="S18" s="506"/>
      <c r="T18" s="462"/>
      <c r="U18" s="462">
        <v>216</v>
      </c>
      <c r="V18" s="462"/>
      <c r="W18" s="462">
        <v>0</v>
      </c>
      <c r="X18" s="462"/>
      <c r="Y18" s="462">
        <v>0</v>
      </c>
      <c r="Z18" s="462"/>
      <c r="AA18" s="462">
        <f t="shared" si="0"/>
        <v>6118</v>
      </c>
      <c r="AB18" s="26"/>
    </row>
    <row r="19" spans="1:28" x14ac:dyDescent="0.25">
      <c r="A19" s="6"/>
      <c r="B19" s="6" t="s">
        <v>135</v>
      </c>
      <c r="C19" s="462">
        <v>0</v>
      </c>
      <c r="D19" s="462">
        <v>0</v>
      </c>
      <c r="E19" s="462">
        <v>0</v>
      </c>
      <c r="F19" s="462"/>
      <c r="G19" s="462">
        <v>0</v>
      </c>
      <c r="H19" s="462"/>
      <c r="I19" s="506"/>
      <c r="J19" s="462"/>
      <c r="K19" s="569">
        <v>1687.5</v>
      </c>
      <c r="L19" s="462"/>
      <c r="M19" s="506"/>
      <c r="N19" s="462">
        <v>0</v>
      </c>
      <c r="O19" s="462">
        <v>2375</v>
      </c>
      <c r="P19" s="462"/>
      <c r="Q19" s="462">
        <v>0</v>
      </c>
      <c r="R19" s="462"/>
      <c r="S19" s="506"/>
      <c r="T19" s="462"/>
      <c r="U19" s="462">
        <v>0</v>
      </c>
      <c r="V19" s="462"/>
      <c r="W19" s="462">
        <v>0</v>
      </c>
      <c r="X19" s="462"/>
      <c r="Y19" s="462">
        <v>0</v>
      </c>
      <c r="Z19" s="462"/>
      <c r="AA19" s="462">
        <f t="shared" si="0"/>
        <v>4062.5</v>
      </c>
      <c r="AB19" s="26"/>
    </row>
    <row r="20" spans="1:28" x14ac:dyDescent="0.25">
      <c r="A20" s="6"/>
      <c r="B20" s="6" t="s">
        <v>27</v>
      </c>
      <c r="C20" s="467">
        <v>0</v>
      </c>
      <c r="D20" s="467">
        <v>0</v>
      </c>
      <c r="E20" s="467">
        <v>0</v>
      </c>
      <c r="F20" s="467"/>
      <c r="G20" s="467">
        <v>0</v>
      </c>
      <c r="H20" s="467"/>
      <c r="I20" s="508"/>
      <c r="J20" s="467"/>
      <c r="K20" s="571">
        <v>0</v>
      </c>
      <c r="L20" s="467"/>
      <c r="M20" s="508"/>
      <c r="N20" s="467"/>
      <c r="O20" s="467">
        <v>0</v>
      </c>
      <c r="P20" s="467"/>
      <c r="Q20" s="467">
        <v>0</v>
      </c>
      <c r="R20" s="467"/>
      <c r="S20" s="508"/>
      <c r="T20" s="467"/>
      <c r="U20" s="467">
        <v>0</v>
      </c>
      <c r="V20" s="467"/>
      <c r="W20" s="467">
        <v>0</v>
      </c>
      <c r="X20" s="467"/>
      <c r="Y20" s="467">
        <v>1330</v>
      </c>
      <c r="Z20" s="467"/>
      <c r="AA20" s="467">
        <f t="shared" si="0"/>
        <v>1330</v>
      </c>
      <c r="AB20" s="26"/>
    </row>
    <row r="21" spans="1:28" s="14" customFormat="1" ht="15.75" thickBot="1" x14ac:dyDescent="0.3">
      <c r="A21" s="12"/>
      <c r="B21" s="12" t="s">
        <v>58</v>
      </c>
      <c r="C21" s="220">
        <f>(SUM(C14:C20))</f>
        <v>-72925</v>
      </c>
      <c r="D21" s="220">
        <f>(SUM(D14:D20))</f>
        <v>0</v>
      </c>
      <c r="E21" s="220">
        <f t="shared" ref="E21:G21" si="1">(SUM(E14:E20))</f>
        <v>67785</v>
      </c>
      <c r="F21" s="220">
        <f t="shared" si="1"/>
        <v>0</v>
      </c>
      <c r="G21" s="220">
        <f t="shared" si="1"/>
        <v>82072</v>
      </c>
      <c r="H21" s="220">
        <f t="shared" ref="H21:AA21" si="2">(SUM(H14:H20))</f>
        <v>0</v>
      </c>
      <c r="I21" s="509">
        <f t="shared" si="2"/>
        <v>0</v>
      </c>
      <c r="J21" s="220">
        <f t="shared" si="2"/>
        <v>0</v>
      </c>
      <c r="K21" s="572">
        <f t="shared" si="2"/>
        <v>-17661.192999999999</v>
      </c>
      <c r="L21" s="220">
        <f t="shared" si="2"/>
        <v>0</v>
      </c>
      <c r="M21" s="509"/>
      <c r="N21" s="220"/>
      <c r="O21" s="220">
        <f t="shared" si="2"/>
        <v>6660</v>
      </c>
      <c r="P21" s="220">
        <f t="shared" si="2"/>
        <v>0</v>
      </c>
      <c r="Q21" s="220">
        <f t="shared" si="2"/>
        <v>33184</v>
      </c>
      <c r="R21" s="220">
        <f t="shared" si="2"/>
        <v>0</v>
      </c>
      <c r="S21" s="509"/>
      <c r="T21" s="220">
        <f t="shared" si="2"/>
        <v>0</v>
      </c>
      <c r="U21" s="220">
        <f t="shared" si="2"/>
        <v>42284</v>
      </c>
      <c r="V21" s="220">
        <f t="shared" si="2"/>
        <v>0</v>
      </c>
      <c r="W21" s="220">
        <f t="shared" si="2"/>
        <v>24617</v>
      </c>
      <c r="X21" s="220">
        <f t="shared" si="2"/>
        <v>0</v>
      </c>
      <c r="Y21" s="220">
        <f t="shared" si="2"/>
        <v>41815.976000000002</v>
      </c>
      <c r="Z21" s="220">
        <f t="shared" si="2"/>
        <v>0</v>
      </c>
      <c r="AA21" s="220">
        <f t="shared" si="2"/>
        <v>207831.783</v>
      </c>
      <c r="AB21" s="26"/>
    </row>
    <row r="22" spans="1:28" ht="15.75" thickTop="1" x14ac:dyDescent="0.25">
      <c r="A22" s="6"/>
      <c r="B22" s="6"/>
      <c r="C22" s="230"/>
      <c r="D22" s="230"/>
      <c r="E22" s="22"/>
      <c r="F22" s="22"/>
      <c r="G22" s="22"/>
      <c r="H22" s="22"/>
      <c r="I22" s="22"/>
      <c r="J22" s="22"/>
      <c r="K22" s="573"/>
      <c r="L22" s="22"/>
      <c r="M22" s="22"/>
      <c r="N22" s="22"/>
      <c r="O22" s="22"/>
      <c r="P22" s="22"/>
      <c r="Q22" s="22"/>
      <c r="R22" s="22"/>
      <c r="S22" s="22"/>
      <c r="T22" s="22"/>
      <c r="U22" s="22"/>
      <c r="V22" s="22"/>
      <c r="W22" s="22"/>
      <c r="X22" s="22"/>
      <c r="Y22" s="22"/>
      <c r="Z22" s="22"/>
      <c r="AA22" s="22"/>
      <c r="AB22" s="6"/>
    </row>
    <row r="23" spans="1:28" x14ac:dyDescent="0.25">
      <c r="A23" s="6"/>
      <c r="B23" s="967" t="s">
        <v>229</v>
      </c>
      <c r="C23" s="967"/>
      <c r="D23" s="967"/>
      <c r="E23" s="967"/>
      <c r="F23" s="967"/>
      <c r="G23" s="967"/>
      <c r="H23" s="967"/>
      <c r="I23" s="967"/>
      <c r="J23" s="967"/>
      <c r="K23" s="967"/>
      <c r="L23" s="967"/>
      <c r="M23" s="967"/>
      <c r="N23" s="967"/>
      <c r="O23" s="967"/>
      <c r="P23" s="967"/>
      <c r="Q23" s="967"/>
      <c r="R23" s="967"/>
      <c r="S23" s="967"/>
      <c r="T23" s="967"/>
      <c r="U23" s="967"/>
      <c r="V23" s="967"/>
      <c r="W23" s="967"/>
      <c r="X23" s="967"/>
      <c r="Y23" s="967"/>
      <c r="Z23" s="22"/>
      <c r="AA23" s="22"/>
      <c r="AB23" s="6"/>
    </row>
    <row r="24" spans="1:28" x14ac:dyDescent="0.25">
      <c r="A24" s="6"/>
      <c r="B24" s="967"/>
      <c r="C24" s="967"/>
      <c r="D24" s="967"/>
      <c r="E24" s="967"/>
      <c r="F24" s="967"/>
      <c r="G24" s="967"/>
      <c r="H24" s="967"/>
      <c r="I24" s="967"/>
      <c r="J24" s="967"/>
      <c r="K24" s="967"/>
      <c r="L24" s="967"/>
      <c r="M24" s="967"/>
      <c r="N24" s="967"/>
      <c r="O24" s="967"/>
      <c r="P24" s="967"/>
      <c r="Q24" s="967"/>
      <c r="R24" s="967"/>
      <c r="S24" s="967"/>
      <c r="T24" s="967"/>
      <c r="U24" s="967"/>
      <c r="V24" s="967"/>
      <c r="W24" s="967"/>
      <c r="X24" s="967"/>
      <c r="Y24" s="967"/>
      <c r="Z24" s="22"/>
      <c r="AA24" s="22"/>
      <c r="AB24" s="6"/>
    </row>
    <row r="25" spans="1:28" hidden="1" outlineLevel="1" x14ac:dyDescent="0.25">
      <c r="B25" s="473" t="s">
        <v>175</v>
      </c>
      <c r="C25" s="4"/>
      <c r="D25" s="4"/>
      <c r="E25" s="4"/>
      <c r="F25" s="4"/>
      <c r="G25" s="4"/>
      <c r="H25" s="4"/>
      <c r="I25" s="4"/>
      <c r="J25" s="4"/>
      <c r="K25" s="4"/>
      <c r="L25" s="4"/>
      <c r="M25" s="4"/>
      <c r="N25" s="4"/>
      <c r="O25" s="4"/>
      <c r="P25" s="4"/>
      <c r="Q25" s="4"/>
      <c r="R25" s="4"/>
      <c r="S25" s="4"/>
      <c r="T25" s="4"/>
      <c r="U25" s="4"/>
      <c r="V25" s="4"/>
      <c r="W25" s="4"/>
      <c r="X25" s="4"/>
      <c r="Y25" s="4"/>
      <c r="Z25" s="4"/>
      <c r="AA25" s="4"/>
    </row>
    <row r="26" spans="1:28" s="65" customFormat="1" hidden="1" outlineLevel="1" x14ac:dyDescent="0.25">
      <c r="B26" s="65" t="s">
        <v>50</v>
      </c>
      <c r="C26" s="65">
        <f>SUM(C7:C13)-C14</f>
        <v>2</v>
      </c>
      <c r="E26" s="65">
        <f>SUM(E7:E13)-E14</f>
        <v>0</v>
      </c>
      <c r="G26" s="65">
        <f>SUM(G7:G13)-G14</f>
        <v>0</v>
      </c>
      <c r="I26" s="65">
        <f>SUM(I7:I13)-I14</f>
        <v>0</v>
      </c>
      <c r="K26" s="65">
        <f>SUM(K7:K13)-K14</f>
        <v>0</v>
      </c>
      <c r="M26" s="65">
        <f>SUM(M7:M13)-M14</f>
        <v>0</v>
      </c>
      <c r="O26" s="65">
        <f>SUM(O7:O13)-O14</f>
        <v>0</v>
      </c>
      <c r="Q26" s="65">
        <f>SUM(Q7:Q13)-Q14</f>
        <v>0</v>
      </c>
      <c r="S26" s="65">
        <f>SUM(S7:S13)-S14</f>
        <v>0</v>
      </c>
      <c r="U26" s="65">
        <f>SUM(U7:U13)-U14</f>
        <v>0</v>
      </c>
      <c r="W26" s="65">
        <f>SUM(W7:W13)-W14</f>
        <v>0</v>
      </c>
      <c r="Y26" s="65">
        <f>SUM(Y7:Y13)-Y14</f>
        <v>0</v>
      </c>
      <c r="AA26" s="65">
        <f>SUM(AA7:AA13)-AA14</f>
        <v>2</v>
      </c>
    </row>
    <row r="27" spans="1:28" s="65" customFormat="1" hidden="1" outlineLevel="1" x14ac:dyDescent="0.25">
      <c r="B27" s="65" t="s">
        <v>58</v>
      </c>
      <c r="C27" s="65">
        <f>SUM(C14:C20)-C21</f>
        <v>0</v>
      </c>
      <c r="E27" s="65">
        <f>SUM(E14:E20)-E21</f>
        <v>0</v>
      </c>
      <c r="G27" s="65">
        <f>SUM(G14:G20)-G21</f>
        <v>0</v>
      </c>
      <c r="I27" s="65">
        <f>SUM(I14:I20)-I21</f>
        <v>0</v>
      </c>
      <c r="K27" s="65">
        <f>SUM(K14:K20)-K21</f>
        <v>0</v>
      </c>
      <c r="M27" s="65">
        <f>SUM(M14:M20)-M21</f>
        <v>0</v>
      </c>
      <c r="O27" s="65">
        <f>SUM(O14:O20)-O21</f>
        <v>0</v>
      </c>
      <c r="Q27" s="65">
        <f>SUM(Q14:Q20)-Q21</f>
        <v>0</v>
      </c>
      <c r="S27" s="65">
        <f>SUM(S14:S20)-S21</f>
        <v>0</v>
      </c>
      <c r="U27" s="65">
        <f>SUM(U14:U20)-U21</f>
        <v>0</v>
      </c>
      <c r="W27" s="65">
        <f>SUM(W14:W20)-W21</f>
        <v>0</v>
      </c>
      <c r="Y27" s="65">
        <f>SUM(Y14:Y20)-Y21</f>
        <v>0</v>
      </c>
      <c r="AA27" s="65">
        <f>SUM(AA14:AA20)-AA21</f>
        <v>0</v>
      </c>
    </row>
    <row r="28" spans="1:28" s="65" customFormat="1" hidden="1" outlineLevel="1" x14ac:dyDescent="0.25"/>
    <row r="29" spans="1:28" s="65" customFormat="1" ht="17.25" hidden="1" outlineLevel="1" x14ac:dyDescent="0.4">
      <c r="B29" s="472" t="s">
        <v>166</v>
      </c>
    </row>
    <row r="30" spans="1:28" s="65" customFormat="1" hidden="1" outlineLevel="1" x14ac:dyDescent="0.25">
      <c r="B30" s="65" t="s">
        <v>17</v>
      </c>
      <c r="E30" s="65">
        <f>E7-'5.11 Tactical'!AG29</f>
        <v>0</v>
      </c>
      <c r="G30" s="65">
        <f>G7-'BOA Technology'!AH29</f>
        <v>0</v>
      </c>
      <c r="K30" s="65">
        <f>K7-Lugano!AA29</f>
        <v>0</v>
      </c>
      <c r="O30" s="65">
        <f>O7-PrimaLoft!AF29</f>
        <v>0</v>
      </c>
      <c r="Q30" s="65">
        <f>Q7-'Velocity Outdoor'!AH29</f>
        <v>0</v>
      </c>
      <c r="U30" s="65">
        <f>U7-'Altor Solutions'!AH31</f>
        <v>0</v>
      </c>
      <c r="W30" s="65">
        <f>W7-'Arnold Magnetic'!AH29</f>
        <v>0</v>
      </c>
      <c r="Y30" s="65">
        <f>Y7-Rimports!AH30</f>
        <v>0</v>
      </c>
    </row>
    <row r="31" spans="1:28" s="65" customFormat="1" hidden="1" outlineLevel="1" x14ac:dyDescent="0.25">
      <c r="B31" s="65" t="s">
        <v>50</v>
      </c>
      <c r="E31" s="65">
        <f>E14-'5.11 Tactical'!AG36</f>
        <v>0</v>
      </c>
      <c r="G31" s="65">
        <f>G14-'BOA Technology'!AH36</f>
        <v>0</v>
      </c>
      <c r="K31" s="65">
        <f>K14-Lugano!AA36</f>
        <v>-4.5999999987543561E-2</v>
      </c>
      <c r="O31" s="65">
        <f>O14-PrimaLoft!AF36</f>
        <v>0</v>
      </c>
      <c r="Q31" s="65">
        <f>Q14-'Velocity Outdoor'!AH36</f>
        <v>0</v>
      </c>
      <c r="U31" s="65">
        <f>U14-'Altor Solutions'!AH38</f>
        <v>0</v>
      </c>
      <c r="W31" s="65">
        <f>W14-'Arnold Magnetic'!AH36</f>
        <v>0</v>
      </c>
      <c r="Y31" s="65">
        <f>Y14-Rimports!AH37</f>
        <v>0</v>
      </c>
    </row>
    <row r="32" spans="1:28" s="65" customFormat="1" hidden="1" outlineLevel="1" x14ac:dyDescent="0.25">
      <c r="B32" s="65" t="s">
        <v>58</v>
      </c>
      <c r="E32" s="65">
        <f>E21-'5.11 Tactical'!AG44</f>
        <v>0</v>
      </c>
      <c r="G32" s="65">
        <f>G21-'BOA Technology'!AH44</f>
        <v>0</v>
      </c>
      <c r="K32" s="65">
        <f>K21-Lugano!AA44</f>
        <v>-0.18299999998998828</v>
      </c>
      <c r="O32" s="65">
        <f>O21-PrimaLoft!AF44</f>
        <v>0</v>
      </c>
      <c r="Q32" s="65">
        <f>Q21-'Velocity Outdoor'!AH44</f>
        <v>0</v>
      </c>
      <c r="U32" s="65">
        <f>U21-'Altor Solutions'!AH46</f>
        <v>0</v>
      </c>
      <c r="W32" s="65">
        <f>W21-'Arnold Magnetic'!AH44</f>
        <v>0</v>
      </c>
      <c r="Y32" s="65">
        <f>Y21-Rimports!AH45</f>
        <v>0</v>
      </c>
    </row>
    <row r="33" collapsed="1" x14ac:dyDescent="0.25"/>
  </sheetData>
  <mergeCells count="1">
    <mergeCell ref="B23:Y24"/>
  </mergeCells>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59999389629810485"/>
  </sheetPr>
  <dimension ref="A1"/>
  <sheetViews>
    <sheetView workbookViewId="0">
      <selection activeCell="E33" sqref="E33"/>
    </sheetView>
  </sheetViews>
  <sheetFormatPr defaultColWidth="9.140625" defaultRowHeight="15" x14ac:dyDescent="0.25"/>
  <cols>
    <col min="1" max="16384" width="9.140625" style="6"/>
  </cols>
  <sheetData/>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8D6C6-A786-4476-897E-F59DA833E8A3}">
  <sheetPr>
    <tabColor theme="4" tint="0.39997558519241921"/>
  </sheetPr>
  <dimension ref="A1:AB73"/>
  <sheetViews>
    <sheetView showGridLines="0" topLeftCell="B1" workbookViewId="0">
      <pane xSplit="2" topLeftCell="D1" activePane="topRight" state="frozen"/>
      <selection activeCell="B12" sqref="B12"/>
      <selection pane="topRight" activeCell="B11" sqref="B11"/>
    </sheetView>
  </sheetViews>
  <sheetFormatPr defaultColWidth="9.140625" defaultRowHeight="15" outlineLevelRow="1" outlineLevelCol="1" x14ac:dyDescent="0.25"/>
  <cols>
    <col min="1" max="1" width="0" hidden="1" customWidth="1" outlineLevel="1"/>
    <col min="2" max="2" width="30.5703125" customWidth="1" collapsed="1"/>
    <col min="3" max="3" width="12.5703125" customWidth="1"/>
    <col min="4" max="4" width="3.42578125" customWidth="1"/>
    <col min="5" max="5" width="10.5703125" bestFit="1" customWidth="1"/>
    <col min="6" max="6" width="10.28515625" bestFit="1" customWidth="1"/>
    <col min="7" max="7" width="10.5703125" bestFit="1" customWidth="1"/>
    <col min="8" max="8" width="9.140625" bestFit="1" customWidth="1"/>
    <col min="9" max="9" width="10.7109375" bestFit="1" customWidth="1"/>
    <col min="10" max="10" width="3.42578125" customWidth="1"/>
    <col min="11" max="14" width="12.5703125" customWidth="1"/>
    <col min="15" max="15" width="12.85546875" bestFit="1" customWidth="1"/>
    <col min="16" max="16" width="5.140625" bestFit="1" customWidth="1"/>
    <col min="17" max="20" width="12.5703125" customWidth="1"/>
    <col min="21" max="21" width="11.5703125" customWidth="1"/>
    <col min="22" max="22" width="5.42578125" bestFit="1" customWidth="1"/>
    <col min="23" max="26" width="12.5703125" customWidth="1"/>
    <col min="27" max="27" width="11.5703125" customWidth="1"/>
    <col min="28" max="28" width="5.140625" bestFit="1" customWidth="1"/>
    <col min="29" max="29" width="13.5703125" customWidth="1"/>
  </cols>
  <sheetData>
    <row r="1" spans="2:28" x14ac:dyDescent="0.25">
      <c r="B1" s="851" t="s">
        <v>164</v>
      </c>
      <c r="C1" s="771">
        <v>265.10000000000002</v>
      </c>
      <c r="D1" s="772"/>
      <c r="E1" s="772"/>
      <c r="F1" s="772"/>
      <c r="G1" s="772"/>
      <c r="H1" s="772"/>
      <c r="I1" s="772"/>
      <c r="J1" s="772"/>
      <c r="K1" s="772"/>
      <c r="L1" s="772"/>
      <c r="M1" s="772"/>
      <c r="N1" s="772"/>
      <c r="O1" s="772"/>
      <c r="P1" s="772"/>
      <c r="Q1" s="772"/>
      <c r="R1" s="772"/>
      <c r="S1" s="772"/>
      <c r="T1" s="772"/>
      <c r="U1" s="772"/>
      <c r="V1" s="772"/>
      <c r="W1" s="772"/>
      <c r="X1" s="772"/>
      <c r="Y1" s="772"/>
      <c r="Z1" s="772"/>
      <c r="AA1" s="772"/>
      <c r="AB1" s="772"/>
    </row>
    <row r="2" spans="2:28" x14ac:dyDescent="0.25">
      <c r="B2" s="502" t="s">
        <v>35</v>
      </c>
      <c r="C2" s="482">
        <v>102</v>
      </c>
      <c r="D2" s="483"/>
      <c r="E2" s="483"/>
      <c r="F2" s="483"/>
      <c r="G2" s="483"/>
      <c r="H2" s="483"/>
      <c r="I2" s="483"/>
      <c r="J2" s="483"/>
      <c r="K2" s="483"/>
      <c r="L2" s="483"/>
      <c r="M2" s="483"/>
      <c r="N2" s="483"/>
      <c r="O2" s="483"/>
      <c r="P2" s="483"/>
      <c r="Q2" s="483"/>
      <c r="R2" s="483"/>
      <c r="S2" s="483"/>
      <c r="T2" s="483"/>
      <c r="U2" s="483"/>
      <c r="V2" s="483"/>
      <c r="W2" s="483"/>
      <c r="X2" s="483"/>
      <c r="Y2" s="483"/>
      <c r="Z2" s="483"/>
      <c r="AA2" s="483"/>
      <c r="AB2" s="483"/>
    </row>
    <row r="3" spans="2:28" x14ac:dyDescent="0.25">
      <c r="B3" s="502" t="s">
        <v>36</v>
      </c>
      <c r="C3" s="482">
        <v>68</v>
      </c>
      <c r="D3" s="483"/>
      <c r="E3" s="483"/>
      <c r="F3" s="483"/>
      <c r="G3" s="483"/>
      <c r="H3" s="483"/>
      <c r="I3" s="483"/>
      <c r="J3" s="483"/>
      <c r="K3" s="483"/>
      <c r="L3" s="483"/>
      <c r="M3" s="483"/>
      <c r="N3" s="483"/>
      <c r="O3" s="483"/>
      <c r="P3" s="483"/>
      <c r="Q3" s="483"/>
      <c r="R3" s="483"/>
      <c r="S3" s="483"/>
      <c r="T3" s="483"/>
      <c r="U3" s="483"/>
      <c r="V3" s="483"/>
      <c r="W3" s="483"/>
      <c r="X3" s="483"/>
      <c r="Y3" s="483"/>
      <c r="Z3" s="483"/>
      <c r="AA3" s="483"/>
      <c r="AB3" s="483"/>
    </row>
    <row r="4" spans="2:28" ht="15.75" thickBot="1" x14ac:dyDescent="0.3">
      <c r="B4" s="880" t="s">
        <v>37</v>
      </c>
      <c r="C4" s="503">
        <v>95.100000000000023</v>
      </c>
      <c r="D4" s="483"/>
      <c r="E4" s="483"/>
      <c r="F4" s="483"/>
      <c r="G4" s="483"/>
      <c r="H4" s="483"/>
      <c r="I4" s="483"/>
      <c r="J4" s="483"/>
      <c r="K4" s="483"/>
      <c r="L4" s="483"/>
      <c r="M4" s="483"/>
      <c r="N4" s="483"/>
      <c r="O4" s="483"/>
      <c r="P4" s="483"/>
      <c r="Q4" s="483"/>
      <c r="R4" s="483"/>
      <c r="S4" s="483"/>
      <c r="T4" s="483"/>
      <c r="U4" s="483"/>
      <c r="V4" s="483"/>
      <c r="W4" s="483"/>
      <c r="X4" s="483"/>
      <c r="Y4" s="483"/>
      <c r="Z4" s="483"/>
      <c r="AA4" s="483"/>
      <c r="AB4" s="483"/>
    </row>
    <row r="5" spans="2:28" x14ac:dyDescent="0.25">
      <c r="B5" s="640"/>
      <c r="C5" s="856"/>
      <c r="D5" s="856"/>
      <c r="E5" s="856"/>
      <c r="F5" s="856"/>
      <c r="G5" s="856"/>
      <c r="H5" s="856"/>
      <c r="I5" s="856"/>
      <c r="J5" s="856"/>
      <c r="K5" s="856"/>
      <c r="L5" s="856"/>
      <c r="M5" s="856"/>
      <c r="N5" s="856"/>
      <c r="O5" s="856"/>
      <c r="P5" s="856"/>
      <c r="Q5" s="856"/>
      <c r="R5" s="856"/>
      <c r="S5" s="856"/>
      <c r="T5" s="856"/>
      <c r="U5" s="856"/>
      <c r="V5" s="856"/>
      <c r="W5" s="856"/>
      <c r="X5" s="856"/>
      <c r="Y5" s="856"/>
      <c r="Z5" s="856"/>
      <c r="AA5" s="856"/>
      <c r="AB5" s="856"/>
    </row>
    <row r="6" spans="2:28" x14ac:dyDescent="0.25">
      <c r="B6" s="640"/>
      <c r="C6" s="856"/>
      <c r="D6" s="856"/>
      <c r="E6" s="856"/>
      <c r="F6" s="856"/>
      <c r="G6" s="856"/>
      <c r="H6" s="856"/>
      <c r="I6" s="856"/>
      <c r="J6" s="856"/>
      <c r="K6" s="856"/>
      <c r="L6" s="856"/>
      <c r="M6" s="856"/>
      <c r="N6" s="856"/>
      <c r="O6" s="856"/>
      <c r="P6" s="856"/>
      <c r="Q6" s="856"/>
      <c r="R6" s="856"/>
      <c r="S6" s="856"/>
      <c r="T6" s="856"/>
      <c r="U6" s="856"/>
      <c r="V6" s="856"/>
      <c r="W6" s="856"/>
      <c r="X6" s="856"/>
      <c r="Y6" s="856"/>
      <c r="Z6" s="856"/>
      <c r="AA6" s="856"/>
      <c r="AB6" s="856"/>
    </row>
    <row r="7" spans="2:28" x14ac:dyDescent="0.25">
      <c r="B7" s="640"/>
      <c r="C7" s="856"/>
      <c r="D7" s="856"/>
      <c r="E7" s="856"/>
      <c r="F7" s="856"/>
      <c r="G7" s="856"/>
      <c r="H7" s="856"/>
      <c r="I7" s="856"/>
      <c r="J7" s="856"/>
      <c r="K7" s="856"/>
      <c r="L7" s="856"/>
      <c r="M7" s="856"/>
      <c r="N7" s="856"/>
      <c r="O7" s="856"/>
      <c r="P7" s="856"/>
      <c r="Q7" s="856"/>
      <c r="R7" s="856"/>
      <c r="S7" s="856"/>
      <c r="T7" s="856"/>
      <c r="U7" s="856"/>
      <c r="V7" s="856"/>
      <c r="W7" s="856"/>
      <c r="X7" s="856"/>
      <c r="Y7" s="856"/>
      <c r="Z7" s="856"/>
      <c r="AA7" s="856"/>
      <c r="AB7" s="856"/>
    </row>
    <row r="8" spans="2:28" x14ac:dyDescent="0.25">
      <c r="B8" s="640"/>
      <c r="C8" s="856"/>
      <c r="D8" s="856"/>
      <c r="E8" s="856"/>
      <c r="F8" s="856"/>
      <c r="G8" s="856"/>
      <c r="H8" s="856"/>
      <c r="I8" s="856"/>
      <c r="J8" s="856"/>
      <c r="K8" s="856"/>
      <c r="L8" s="856"/>
      <c r="M8" s="856"/>
      <c r="N8" s="856"/>
      <c r="O8" s="856"/>
      <c r="P8" s="856"/>
      <c r="Q8" s="856"/>
      <c r="R8" s="856"/>
      <c r="S8" s="856"/>
      <c r="T8" s="856"/>
      <c r="U8" s="856"/>
      <c r="V8" s="856"/>
      <c r="W8" s="856"/>
      <c r="X8" s="856"/>
      <c r="Y8" s="856"/>
      <c r="Z8" s="856"/>
      <c r="AA8" s="856"/>
      <c r="AB8" s="856"/>
    </row>
    <row r="9" spans="2:28" x14ac:dyDescent="0.25">
      <c r="B9" s="640"/>
      <c r="C9" s="856"/>
      <c r="D9" s="856"/>
      <c r="E9" s="856"/>
      <c r="F9" s="856"/>
      <c r="G9" s="856"/>
      <c r="H9" s="856"/>
      <c r="I9" s="856"/>
      <c r="J9" s="856"/>
      <c r="K9" s="856"/>
      <c r="L9" s="856"/>
      <c r="M9" s="856"/>
      <c r="N9" s="856"/>
      <c r="O9" s="856"/>
      <c r="P9" s="856"/>
      <c r="Q9" s="856"/>
      <c r="R9" s="856"/>
      <c r="S9" s="856"/>
      <c r="T9" s="856"/>
      <c r="U9" s="856"/>
      <c r="V9" s="856"/>
      <c r="W9" s="856"/>
      <c r="X9" s="856"/>
      <c r="Y9" s="856"/>
      <c r="Z9" s="856"/>
      <c r="AA9" s="856"/>
      <c r="AB9" s="856"/>
    </row>
    <row r="10" spans="2:28" x14ac:dyDescent="0.25">
      <c r="B10" s="640"/>
      <c r="C10" s="856"/>
      <c r="D10" s="856"/>
      <c r="E10" s="856"/>
      <c r="F10" s="856"/>
      <c r="G10" s="856"/>
      <c r="H10" s="856"/>
      <c r="I10" s="856"/>
      <c r="J10" s="856"/>
      <c r="K10" s="856"/>
      <c r="L10" s="856"/>
      <c r="M10" s="856"/>
      <c r="N10" s="856"/>
      <c r="O10" s="856"/>
      <c r="P10" s="856"/>
      <c r="Q10" s="856"/>
      <c r="R10" s="856"/>
      <c r="S10" s="856"/>
      <c r="T10" s="856"/>
      <c r="U10" s="856"/>
      <c r="V10" s="856"/>
      <c r="W10" s="856"/>
      <c r="X10" s="856"/>
      <c r="Y10" s="856"/>
      <c r="Z10" s="856"/>
      <c r="AA10" s="856"/>
      <c r="AB10" s="856"/>
    </row>
    <row r="11" spans="2:28" x14ac:dyDescent="0.25">
      <c r="B11" s="640"/>
      <c r="C11" s="856"/>
      <c r="D11" s="856"/>
      <c r="E11" s="856"/>
      <c r="F11" s="856"/>
      <c r="G11" s="856"/>
      <c r="H11" s="856"/>
      <c r="I11" s="856"/>
      <c r="J11" s="856"/>
      <c r="K11" s="598"/>
      <c r="L11" s="601"/>
      <c r="M11" s="856"/>
      <c r="N11" s="856"/>
      <c r="O11" s="856"/>
      <c r="P11" s="856"/>
      <c r="Q11" s="856"/>
      <c r="R11" s="856"/>
      <c r="S11" s="856"/>
      <c r="T11" s="856"/>
      <c r="U11" s="856"/>
      <c r="V11" s="856"/>
      <c r="W11" s="856"/>
      <c r="X11" s="856"/>
      <c r="Y11" s="856"/>
      <c r="Z11" s="856"/>
      <c r="AA11" s="856"/>
      <c r="AB11" s="856"/>
    </row>
    <row r="12" spans="2:28" x14ac:dyDescent="0.25">
      <c r="B12" s="640"/>
      <c r="C12" s="856"/>
      <c r="D12" s="856"/>
      <c r="E12" s="856"/>
      <c r="F12" s="856"/>
      <c r="G12" s="856"/>
      <c r="H12" s="856"/>
      <c r="I12" s="856"/>
      <c r="J12" s="856"/>
      <c r="K12" s="886"/>
      <c r="L12" s="856"/>
      <c r="M12" s="856"/>
      <c r="N12" s="856"/>
      <c r="O12" s="856"/>
      <c r="P12" s="856"/>
      <c r="Q12" s="856"/>
      <c r="R12" s="856"/>
      <c r="S12" s="887"/>
      <c r="T12" s="856"/>
      <c r="U12" s="856"/>
      <c r="V12" s="856"/>
      <c r="W12" s="856"/>
      <c r="X12" s="598"/>
      <c r="Y12" s="856"/>
      <c r="Z12" s="856"/>
      <c r="AA12" s="856"/>
      <c r="AB12" s="856"/>
    </row>
    <row r="13" spans="2:28" ht="15.75" thickBot="1" x14ac:dyDescent="0.3">
      <c r="B13" s="640" t="s">
        <v>163</v>
      </c>
      <c r="C13" s="782"/>
      <c r="D13" s="782"/>
      <c r="E13" s="782"/>
      <c r="F13" s="782"/>
      <c r="G13" s="782"/>
      <c r="H13" s="782"/>
      <c r="I13" s="782"/>
      <c r="J13" s="782"/>
      <c r="K13" s="782"/>
      <c r="L13" s="782"/>
      <c r="M13" s="782"/>
      <c r="N13" s="782"/>
      <c r="O13" s="782"/>
      <c r="P13" s="782"/>
      <c r="Q13" s="782"/>
      <c r="R13" s="782"/>
      <c r="S13" s="782"/>
      <c r="T13" s="782"/>
      <c r="U13" s="782"/>
      <c r="V13" s="782"/>
      <c r="W13" s="782"/>
      <c r="X13" s="782"/>
      <c r="Y13" s="782"/>
      <c r="Z13" s="782"/>
      <c r="AA13" s="782"/>
      <c r="AB13" s="782"/>
    </row>
    <row r="14" spans="2:28" ht="15.75" thickBot="1" x14ac:dyDescent="0.3">
      <c r="B14" s="502"/>
      <c r="E14" s="946">
        <v>2025</v>
      </c>
      <c r="F14" s="947"/>
      <c r="G14" s="947"/>
      <c r="H14" s="947"/>
      <c r="I14" s="948"/>
      <c r="K14" s="946">
        <v>2024</v>
      </c>
      <c r="L14" s="947"/>
      <c r="M14" s="947"/>
      <c r="N14" s="947"/>
      <c r="O14" s="948"/>
      <c r="P14" s="888"/>
      <c r="Q14" s="946">
        <v>2023</v>
      </c>
      <c r="R14" s="947"/>
      <c r="S14" s="947"/>
      <c r="T14" s="947"/>
      <c r="U14" s="948"/>
      <c r="V14" s="889"/>
      <c r="W14" s="946">
        <v>2022</v>
      </c>
      <c r="X14" s="947"/>
      <c r="Y14" s="947"/>
      <c r="Z14" s="947"/>
      <c r="AA14" s="948"/>
    </row>
    <row r="15" spans="2:28" x14ac:dyDescent="0.25">
      <c r="B15" s="502"/>
      <c r="E15" s="657" t="s">
        <v>277</v>
      </c>
      <c r="F15" s="791" t="s">
        <v>278</v>
      </c>
      <c r="G15" s="791" t="s">
        <v>279</v>
      </c>
      <c r="H15" s="791" t="s">
        <v>280</v>
      </c>
      <c r="I15" s="861" t="s">
        <v>254</v>
      </c>
      <c r="K15" s="657" t="s">
        <v>277</v>
      </c>
      <c r="L15" s="791" t="s">
        <v>278</v>
      </c>
      <c r="M15" s="791" t="s">
        <v>279</v>
      </c>
      <c r="N15" s="791" t="s">
        <v>280</v>
      </c>
      <c r="O15" s="861" t="s">
        <v>255</v>
      </c>
      <c r="P15" s="861"/>
      <c r="Q15" s="657" t="s">
        <v>277</v>
      </c>
      <c r="R15" s="791" t="s">
        <v>278</v>
      </c>
      <c r="S15" s="791" t="s">
        <v>279</v>
      </c>
      <c r="T15" s="791" t="s">
        <v>280</v>
      </c>
      <c r="U15" s="861" t="s">
        <v>256</v>
      </c>
      <c r="V15" s="638"/>
      <c r="W15" s="657" t="s">
        <v>277</v>
      </c>
      <c r="X15" s="791" t="s">
        <v>278</v>
      </c>
      <c r="Y15" s="791" t="s">
        <v>279</v>
      </c>
      <c r="Z15" s="791" t="s">
        <v>280</v>
      </c>
      <c r="AA15" s="861" t="s">
        <v>257</v>
      </c>
    </row>
    <row r="16" spans="2:28" x14ac:dyDescent="0.25">
      <c r="E16" s="640"/>
      <c r="I16" s="874"/>
      <c r="K16" s="640"/>
      <c r="O16" s="874"/>
      <c r="Q16" s="640"/>
      <c r="U16" s="874"/>
      <c r="W16" s="640"/>
      <c r="AA16" s="874"/>
    </row>
    <row r="17" spans="1:27" x14ac:dyDescent="0.25">
      <c r="A17" t="s">
        <v>3</v>
      </c>
      <c r="B17" s="802" t="s">
        <v>3</v>
      </c>
      <c r="E17" s="574">
        <v>26845.24</v>
      </c>
      <c r="F17" s="558">
        <v>26771.949000000001</v>
      </c>
      <c r="G17" s="558">
        <v>17349.151000000002</v>
      </c>
      <c r="H17" s="558">
        <v>8146.5789999999997</v>
      </c>
      <c r="I17" s="562">
        <v>79112.918999999994</v>
      </c>
      <c r="K17" s="594">
        <v>10793.286</v>
      </c>
      <c r="L17" s="558">
        <v>12024.999</v>
      </c>
      <c r="M17" s="558">
        <v>14268.943000000003</v>
      </c>
      <c r="N17" s="558">
        <v>23358.775999999998</v>
      </c>
      <c r="O17" s="547">
        <v>60446.004000000001</v>
      </c>
      <c r="P17" s="874"/>
      <c r="Q17" s="598">
        <v>8429.0630000000001</v>
      </c>
      <c r="R17" s="558">
        <v>5708</v>
      </c>
      <c r="S17" s="459">
        <v>7951.0670000000009</v>
      </c>
      <c r="T17" s="459">
        <v>11135.433000000001</v>
      </c>
      <c r="U17" s="598">
        <v>33223.563000000002</v>
      </c>
      <c r="V17" s="640"/>
      <c r="W17" s="594">
        <v>9022.0059999999994</v>
      </c>
      <c r="X17" s="558">
        <v>4866.6230000000014</v>
      </c>
      <c r="Y17" s="558">
        <v>13558.7</v>
      </c>
      <c r="Z17" s="558">
        <v>10172.823999999997</v>
      </c>
      <c r="AA17" s="547">
        <v>37620.152999999998</v>
      </c>
    </row>
    <row r="18" spans="1:27" ht="17.25" x14ac:dyDescent="0.4">
      <c r="A18" t="s">
        <v>186</v>
      </c>
      <c r="B18" s="802" t="s">
        <v>4</v>
      </c>
      <c r="E18" s="575">
        <v>13666.853999999999</v>
      </c>
      <c r="F18" s="576">
        <v>13324.550999999999</v>
      </c>
      <c r="G18" s="576">
        <v>4057.366</v>
      </c>
      <c r="H18" s="576">
        <v>2272.886</v>
      </c>
      <c r="I18" s="583">
        <v>33321.656999999999</v>
      </c>
      <c r="K18" s="890">
        <v>2806.4450000000002</v>
      </c>
      <c r="L18" s="576">
        <v>5838.4889999999996</v>
      </c>
      <c r="M18" s="576">
        <v>6333.2170000000006</v>
      </c>
      <c r="N18" s="576">
        <v>9215.01</v>
      </c>
      <c r="O18" s="891">
        <v>24193.161</v>
      </c>
      <c r="P18" s="874"/>
      <c r="Q18" s="892">
        <v>4608.7939999999999</v>
      </c>
      <c r="R18" s="576">
        <v>4231.2119999999995</v>
      </c>
      <c r="S18" s="811">
        <v>4708.728000000001</v>
      </c>
      <c r="T18" s="811">
        <v>4412</v>
      </c>
      <c r="U18" s="892">
        <v>17960.734</v>
      </c>
      <c r="V18" s="640"/>
      <c r="W18" s="890">
        <v>4400.2740000000003</v>
      </c>
      <c r="X18" s="576">
        <v>2363.1409999999996</v>
      </c>
      <c r="Y18" s="576">
        <v>8025.2140000000009</v>
      </c>
      <c r="Z18" s="576">
        <v>3427.4349999999977</v>
      </c>
      <c r="AA18" s="891">
        <v>18216.063999999998</v>
      </c>
    </row>
    <row r="19" spans="1:27" x14ac:dyDescent="0.25">
      <c r="A19" t="s">
        <v>5</v>
      </c>
      <c r="B19" s="802" t="s">
        <v>5</v>
      </c>
      <c r="E19" s="574">
        <v>13178.386000000002</v>
      </c>
      <c r="F19" s="577">
        <v>13447.398000000001</v>
      </c>
      <c r="G19" s="577">
        <v>13291.785000000002</v>
      </c>
      <c r="H19" s="577">
        <v>5873.6929999999993</v>
      </c>
      <c r="I19" s="584">
        <v>45791.261999999995</v>
      </c>
      <c r="K19" s="574">
        <v>7986.8410000000003</v>
      </c>
      <c r="L19" s="577">
        <v>6186.51</v>
      </c>
      <c r="M19" s="577">
        <v>7935.7260000000024</v>
      </c>
      <c r="N19" s="577">
        <v>14143.765999999998</v>
      </c>
      <c r="O19" s="584">
        <v>36252.843000000001</v>
      </c>
      <c r="P19" s="874"/>
      <c r="Q19" s="574">
        <v>3820.2690000000002</v>
      </c>
      <c r="R19" s="577">
        <v>1476.7880000000005</v>
      </c>
      <c r="S19" s="577">
        <v>3242.3389999999999</v>
      </c>
      <c r="T19" s="577">
        <v>6723.4330000000009</v>
      </c>
      <c r="U19" s="584">
        <v>15262.829000000002</v>
      </c>
      <c r="V19" s="640"/>
      <c r="W19" s="597">
        <v>4621.7319999999991</v>
      </c>
      <c r="X19" s="558">
        <v>2503.4820000000018</v>
      </c>
      <c r="Y19" s="558">
        <v>5533.4859999999999</v>
      </c>
      <c r="Z19" s="558">
        <v>6745.3889999999992</v>
      </c>
      <c r="AA19" s="562">
        <v>19404.089</v>
      </c>
    </row>
    <row r="20" spans="1:27" hidden="1" outlineLevel="1" x14ac:dyDescent="0.25">
      <c r="A20" t="s">
        <v>187</v>
      </c>
      <c r="B20" s="502" t="s">
        <v>6</v>
      </c>
      <c r="E20" s="531">
        <v>26524.453000000001</v>
      </c>
      <c r="F20" s="501">
        <v>28704.938000000002</v>
      </c>
      <c r="G20" s="501">
        <v>24075.751</v>
      </c>
      <c r="H20" s="501">
        <v>12529.053</v>
      </c>
      <c r="I20" s="510">
        <v>91834.194999999992</v>
      </c>
      <c r="K20" s="531">
        <v>20159</v>
      </c>
      <c r="L20" s="501">
        <v>24098</v>
      </c>
      <c r="M20" s="501">
        <v>22587</v>
      </c>
      <c r="N20" s="501">
        <v>30322</v>
      </c>
      <c r="O20" s="510">
        <v>97166.910999999993</v>
      </c>
      <c r="P20" s="874"/>
      <c r="Q20" s="531">
        <v>13073</v>
      </c>
      <c r="R20" s="501">
        <v>15139</v>
      </c>
      <c r="S20" s="468">
        <v>16069</v>
      </c>
      <c r="T20" s="468">
        <v>23250.191999999995</v>
      </c>
      <c r="U20" s="510">
        <v>67531.191999999995</v>
      </c>
      <c r="V20" s="640"/>
      <c r="W20" s="550">
        <v>8487</v>
      </c>
      <c r="X20" s="501">
        <v>8576.6260000000002</v>
      </c>
      <c r="Y20" s="501">
        <v>10143.374</v>
      </c>
      <c r="Z20" s="501">
        <v>12753</v>
      </c>
      <c r="AA20" s="510">
        <v>39960</v>
      </c>
    </row>
    <row r="21" spans="1:27" hidden="1" outlineLevel="1" x14ac:dyDescent="0.25">
      <c r="A21" t="s">
        <v>188</v>
      </c>
      <c r="B21" s="502" t="s">
        <v>7</v>
      </c>
      <c r="E21" s="531">
        <v>187.5</v>
      </c>
      <c r="F21" s="501">
        <v>125</v>
      </c>
      <c r="G21" s="501">
        <v>0</v>
      </c>
      <c r="H21" s="501">
        <v>0</v>
      </c>
      <c r="I21" s="510">
        <v>312.5</v>
      </c>
      <c r="K21" s="531">
        <v>188</v>
      </c>
      <c r="L21" s="501">
        <v>187</v>
      </c>
      <c r="M21" s="501">
        <v>188</v>
      </c>
      <c r="N21" s="501">
        <v>188</v>
      </c>
      <c r="O21" s="510">
        <v>750</v>
      </c>
      <c r="P21" s="874"/>
      <c r="Q21" s="531">
        <v>188</v>
      </c>
      <c r="R21" s="501">
        <v>187</v>
      </c>
      <c r="S21" s="468">
        <v>188</v>
      </c>
      <c r="T21" s="468">
        <v>187</v>
      </c>
      <c r="U21" s="510">
        <v>750</v>
      </c>
      <c r="V21" s="640"/>
      <c r="W21" s="550">
        <v>188</v>
      </c>
      <c r="X21" s="501">
        <v>187</v>
      </c>
      <c r="Y21" s="501">
        <v>188</v>
      </c>
      <c r="Z21" s="501">
        <v>187</v>
      </c>
      <c r="AA21" s="510">
        <v>750</v>
      </c>
    </row>
    <row r="22" spans="1:27" hidden="1" outlineLevel="1" x14ac:dyDescent="0.25">
      <c r="A22" t="s">
        <v>189</v>
      </c>
      <c r="B22" s="502" t="s">
        <v>8</v>
      </c>
      <c r="E22" s="531">
        <v>125.955</v>
      </c>
      <c r="F22" s="501">
        <v>-118.422</v>
      </c>
      <c r="G22" s="501">
        <v>3.7669999999999999</v>
      </c>
      <c r="H22" s="501">
        <v>1.883</v>
      </c>
      <c r="I22" s="510">
        <v>13.183</v>
      </c>
      <c r="K22" s="531">
        <v>3.7669999999999999</v>
      </c>
      <c r="L22" s="501">
        <v>3.7660000000000005</v>
      </c>
      <c r="M22" s="501">
        <v>70.468999999999994</v>
      </c>
      <c r="N22" s="501">
        <v>97.76</v>
      </c>
      <c r="O22" s="539">
        <v>175.762</v>
      </c>
      <c r="P22" s="874"/>
      <c r="Q22" s="887">
        <v>34.277000000000001</v>
      </c>
      <c r="R22" s="501">
        <v>34.275000000000006</v>
      </c>
      <c r="S22" s="520">
        <v>34.276999999999987</v>
      </c>
      <c r="T22" s="520">
        <v>34.278000000000006</v>
      </c>
      <c r="U22" s="887">
        <v>137.107</v>
      </c>
      <c r="V22" s="640"/>
      <c r="W22" s="550">
        <v>71.650000000000006</v>
      </c>
      <c r="X22" s="501">
        <v>71.638999999999982</v>
      </c>
      <c r="Y22" s="501">
        <v>71.711000000000013</v>
      </c>
      <c r="Z22" s="501">
        <v>71.59899999999999</v>
      </c>
      <c r="AA22" s="525">
        <v>286.59899999999999</v>
      </c>
    </row>
    <row r="23" spans="1:27" ht="17.25" hidden="1" outlineLevel="1" x14ac:dyDescent="0.4">
      <c r="A23" t="s">
        <v>210</v>
      </c>
      <c r="B23" s="502" t="s">
        <v>9</v>
      </c>
      <c r="E23" s="578">
        <v>0</v>
      </c>
      <c r="F23" s="579">
        <v>31514.762999999999</v>
      </c>
      <c r="G23" s="579">
        <v>0</v>
      </c>
      <c r="H23" s="579">
        <v>0</v>
      </c>
      <c r="I23" s="585">
        <v>31514.762999999999</v>
      </c>
      <c r="K23" s="578">
        <v>0</v>
      </c>
      <c r="L23" s="579">
        <v>0</v>
      </c>
      <c r="M23" s="579">
        <v>0</v>
      </c>
      <c r="N23" s="579">
        <v>0</v>
      </c>
      <c r="O23" s="585">
        <v>0</v>
      </c>
      <c r="P23" s="874"/>
      <c r="Q23" s="578">
        <v>0</v>
      </c>
      <c r="R23" s="579">
        <v>0</v>
      </c>
      <c r="S23" s="579">
        <v>0</v>
      </c>
      <c r="T23" s="579">
        <v>1196.961</v>
      </c>
      <c r="U23" s="893">
        <v>1196.961</v>
      </c>
      <c r="V23" s="640"/>
      <c r="W23" s="593">
        <v>2879.1640000000002</v>
      </c>
      <c r="X23" s="579">
        <v>0</v>
      </c>
      <c r="Y23" s="579">
        <v>0</v>
      </c>
      <c r="Z23" s="579">
        <v>25722.972999999998</v>
      </c>
      <c r="AA23" s="603">
        <v>28602.136999999999</v>
      </c>
    </row>
    <row r="24" spans="1:27" collapsed="1" x14ac:dyDescent="0.25">
      <c r="A24" t="s">
        <v>190</v>
      </c>
      <c r="B24" s="802" t="s">
        <v>10</v>
      </c>
      <c r="E24" s="574">
        <v>-13659.522000000001</v>
      </c>
      <c r="F24" s="577">
        <v>-46778.881000000001</v>
      </c>
      <c r="G24" s="577">
        <v>-10787.732999999998</v>
      </c>
      <c r="H24" s="577">
        <v>-6657.2430000000004</v>
      </c>
      <c r="I24" s="584">
        <v>-77883.379000000015</v>
      </c>
      <c r="K24" s="574">
        <v>-12363.925999999999</v>
      </c>
      <c r="L24" s="577">
        <v>-18102.256000000001</v>
      </c>
      <c r="M24" s="577">
        <v>-14909.742999999999</v>
      </c>
      <c r="N24" s="577">
        <v>-16463.993999999999</v>
      </c>
      <c r="O24" s="584">
        <v>-61839.829999999994</v>
      </c>
      <c r="P24" s="633"/>
      <c r="Q24" s="574">
        <v>-9475.0079999999998</v>
      </c>
      <c r="R24" s="577">
        <v>-13883.486999999999</v>
      </c>
      <c r="S24" s="577">
        <v>-13048.938</v>
      </c>
      <c r="T24" s="577">
        <v>-17944.997999999992</v>
      </c>
      <c r="U24" s="584">
        <v>-54352.430999999997</v>
      </c>
      <c r="V24" s="633"/>
      <c r="W24" s="574">
        <v>-7004.0820000000012</v>
      </c>
      <c r="X24" s="577">
        <v>-6331.7829999999976</v>
      </c>
      <c r="Y24" s="577">
        <v>-4869.5989999999993</v>
      </c>
      <c r="Z24" s="577">
        <v>-31989.183000000001</v>
      </c>
      <c r="AA24" s="584">
        <v>-50194.647000000004</v>
      </c>
    </row>
    <row r="25" spans="1:27" hidden="1" outlineLevel="1" x14ac:dyDescent="0.25">
      <c r="A25" t="s">
        <v>193</v>
      </c>
      <c r="B25" s="502" t="s">
        <v>11</v>
      </c>
      <c r="E25" s="531">
        <v>13981.590543475</v>
      </c>
      <c r="F25" s="501">
        <v>-1138.0330000000001</v>
      </c>
      <c r="G25" s="501">
        <v>1785.085</v>
      </c>
      <c r="H25" s="501">
        <v>3264.348</v>
      </c>
      <c r="I25" s="510">
        <v>17741.727999999999</v>
      </c>
      <c r="K25" s="531">
        <v>44872</v>
      </c>
      <c r="L25" s="501">
        <v>39480</v>
      </c>
      <c r="M25" s="501">
        <v>37991</v>
      </c>
      <c r="N25" s="501">
        <v>18507.676999999981</v>
      </c>
      <c r="O25" s="510">
        <v>140850.82999999999</v>
      </c>
      <c r="P25" s="874"/>
      <c r="Q25" s="531">
        <v>15580</v>
      </c>
      <c r="R25" s="501">
        <v>18211</v>
      </c>
      <c r="S25" s="468">
        <v>36395.998000000007</v>
      </c>
      <c r="T25" s="468">
        <v>15266.119999999995</v>
      </c>
      <c r="U25" s="510">
        <v>85453.118000000002</v>
      </c>
      <c r="V25" s="640"/>
      <c r="W25" s="550">
        <v>23718</v>
      </c>
      <c r="X25" s="501">
        <v>11625</v>
      </c>
      <c r="Y25" s="501">
        <v>12454</v>
      </c>
      <c r="Z25" s="501">
        <v>19139</v>
      </c>
      <c r="AA25" s="510">
        <v>66937</v>
      </c>
    </row>
    <row r="26" spans="1:27" hidden="1" outlineLevel="1" x14ac:dyDescent="0.25">
      <c r="A26" t="s">
        <v>191</v>
      </c>
      <c r="B26" s="502" t="s">
        <v>12</v>
      </c>
      <c r="E26" s="531">
        <v>8874.8130000000001</v>
      </c>
      <c r="F26" s="501">
        <v>6887.3379999999997</v>
      </c>
      <c r="G26" s="501">
        <v>5083.3940000000002</v>
      </c>
      <c r="H26" s="501">
        <v>2493.703</v>
      </c>
      <c r="I26" s="510">
        <v>23339.248</v>
      </c>
      <c r="K26" s="531">
        <v>1695</v>
      </c>
      <c r="L26" s="501">
        <v>3035</v>
      </c>
      <c r="M26" s="501">
        <v>4262</v>
      </c>
      <c r="N26" s="501">
        <v>7130.4060000000009</v>
      </c>
      <c r="O26" s="510">
        <v>16122.406000000001</v>
      </c>
      <c r="P26" s="874"/>
      <c r="Q26" s="531">
        <v>787</v>
      </c>
      <c r="R26" s="501">
        <v>1104</v>
      </c>
      <c r="S26" s="468">
        <v>1292</v>
      </c>
      <c r="T26" s="468">
        <v>1533.9589999999998</v>
      </c>
      <c r="U26" s="510">
        <v>4716.9589999999998</v>
      </c>
      <c r="V26" s="640"/>
      <c r="W26" s="550">
        <v>449.815</v>
      </c>
      <c r="X26" s="501">
        <v>327.089</v>
      </c>
      <c r="Y26" s="501">
        <v>445.35699999999997</v>
      </c>
      <c r="Z26" s="501">
        <v>571.24600000000009</v>
      </c>
      <c r="AA26" s="510">
        <v>1793.5070000000001</v>
      </c>
    </row>
    <row r="27" spans="1:27" hidden="1" outlineLevel="1" x14ac:dyDescent="0.25">
      <c r="A27" t="s">
        <v>192</v>
      </c>
      <c r="B27" s="502" t="s">
        <v>13</v>
      </c>
      <c r="E27" s="531">
        <v>15374.800999999999</v>
      </c>
      <c r="F27" s="501">
        <v>16430.274000000001</v>
      </c>
      <c r="G27" s="501">
        <v>16554.462</v>
      </c>
      <c r="H27" s="501">
        <v>8284.1090000000004</v>
      </c>
      <c r="I27" s="510">
        <v>56643.646000000001</v>
      </c>
      <c r="K27" s="531">
        <v>11758</v>
      </c>
      <c r="L27" s="501">
        <v>13579</v>
      </c>
      <c r="M27" s="501">
        <v>15080</v>
      </c>
      <c r="N27" s="501">
        <v>15596</v>
      </c>
      <c r="O27" s="510">
        <v>56013</v>
      </c>
      <c r="P27" s="874"/>
      <c r="Q27" s="531">
        <v>6284</v>
      </c>
      <c r="R27" s="501">
        <v>7446</v>
      </c>
      <c r="S27" s="468">
        <v>8930</v>
      </c>
      <c r="T27" s="468">
        <v>10177.135999999999</v>
      </c>
      <c r="U27" s="510">
        <v>32837.135999999999</v>
      </c>
      <c r="V27" s="640"/>
      <c r="W27" s="550">
        <v>2125</v>
      </c>
      <c r="X27" s="501">
        <v>2453</v>
      </c>
      <c r="Y27" s="501">
        <v>3263</v>
      </c>
      <c r="Z27" s="501">
        <v>4932</v>
      </c>
      <c r="AA27" s="510">
        <v>12773</v>
      </c>
    </row>
    <row r="28" spans="1:27" ht="17.25" hidden="1" outlineLevel="1" x14ac:dyDescent="0.4">
      <c r="A28" t="s">
        <v>194</v>
      </c>
      <c r="B28" s="502" t="s">
        <v>14</v>
      </c>
      <c r="E28" s="580">
        <v>-259.67</v>
      </c>
      <c r="F28" s="579">
        <v>4.2770000000000001</v>
      </c>
      <c r="G28" s="579">
        <v>0</v>
      </c>
      <c r="H28" s="579">
        <v>0</v>
      </c>
      <c r="I28" s="585">
        <v>-255.393</v>
      </c>
      <c r="K28" s="580">
        <v>158</v>
      </c>
      <c r="L28" s="579">
        <v>387</v>
      </c>
      <c r="M28" s="579">
        <v>496</v>
      </c>
      <c r="N28" s="579">
        <v>-137</v>
      </c>
      <c r="O28" s="585">
        <v>904</v>
      </c>
      <c r="P28" s="874"/>
      <c r="Q28" s="580">
        <v>6</v>
      </c>
      <c r="R28" s="579">
        <v>52</v>
      </c>
      <c r="S28" s="523">
        <v>51</v>
      </c>
      <c r="T28" s="523">
        <v>39.365000000000009</v>
      </c>
      <c r="U28" s="585">
        <v>148.36500000000001</v>
      </c>
      <c r="V28" s="640"/>
      <c r="W28" s="578">
        <v>517.15099999999995</v>
      </c>
      <c r="X28" s="579">
        <v>733.87500000000011</v>
      </c>
      <c r="Y28" s="579">
        <v>709.04700000000003</v>
      </c>
      <c r="Z28" s="579">
        <v>-1945.5340000000001</v>
      </c>
      <c r="AA28" s="585">
        <v>14.539</v>
      </c>
    </row>
    <row r="29" spans="1:27" collapsed="1" x14ac:dyDescent="0.25">
      <c r="A29" t="s">
        <v>195</v>
      </c>
      <c r="B29" s="802" t="s">
        <v>17</v>
      </c>
      <c r="E29" s="574">
        <v>-51631.056543475002</v>
      </c>
      <c r="F29" s="577">
        <v>-68962.736999999994</v>
      </c>
      <c r="G29" s="577">
        <v>-34210.673999999999</v>
      </c>
      <c r="H29" s="577">
        <v>-20699.402999999998</v>
      </c>
      <c r="I29" s="584">
        <v>-175352.60800000001</v>
      </c>
      <c r="K29" s="574">
        <v>-70846.926000000007</v>
      </c>
      <c r="L29" s="577">
        <v>-74583.255999999994</v>
      </c>
      <c r="M29" s="577">
        <v>-72738.743000000002</v>
      </c>
      <c r="N29" s="577">
        <v>-57561.076999999983</v>
      </c>
      <c r="O29" s="584">
        <v>-275730.06599999999</v>
      </c>
      <c r="P29" s="633"/>
      <c r="Q29" s="574">
        <v>-32132.008000000002</v>
      </c>
      <c r="R29" s="577">
        <v>-40696.487000000001</v>
      </c>
      <c r="S29" s="577">
        <v>-59717.936000000009</v>
      </c>
      <c r="T29" s="577">
        <v>-44961.577999999987</v>
      </c>
      <c r="U29" s="584">
        <v>-177508.00900000002</v>
      </c>
      <c r="V29" s="633"/>
      <c r="W29" s="574">
        <v>-33814.048000000003</v>
      </c>
      <c r="X29" s="577">
        <v>-21470.746999999996</v>
      </c>
      <c r="Y29" s="577">
        <v>-21741.002999999997</v>
      </c>
      <c r="Z29" s="577">
        <v>-54685.895000000004</v>
      </c>
      <c r="AA29" s="584">
        <v>-131712.693</v>
      </c>
    </row>
    <row r="30" spans="1:27" hidden="1" outlineLevel="1" x14ac:dyDescent="0.25">
      <c r="B30" s="789" t="s">
        <v>47</v>
      </c>
      <c r="E30" s="531"/>
      <c r="F30" s="558"/>
      <c r="G30" s="558"/>
      <c r="H30" s="558"/>
      <c r="I30" s="562"/>
      <c r="K30" s="531"/>
      <c r="L30" s="558"/>
      <c r="M30" s="558"/>
      <c r="N30" s="558"/>
      <c r="O30" s="562"/>
      <c r="P30" s="874"/>
      <c r="Q30" s="531"/>
      <c r="R30" s="558"/>
      <c r="S30" s="468"/>
      <c r="T30" s="468"/>
      <c r="U30" s="562"/>
      <c r="V30" s="640"/>
      <c r="W30" s="597"/>
      <c r="X30" s="558">
        <v>0</v>
      </c>
      <c r="Y30" s="558"/>
      <c r="Z30" s="558">
        <v>0</v>
      </c>
      <c r="AA30" s="562"/>
    </row>
    <row r="31" spans="1:27" hidden="1" outlineLevel="1" x14ac:dyDescent="0.25">
      <c r="A31" t="s">
        <v>14</v>
      </c>
      <c r="B31" s="502" t="s">
        <v>14</v>
      </c>
      <c r="E31" s="531">
        <v>-259.67</v>
      </c>
      <c r="F31" s="532">
        <v>4.2770000000000001</v>
      </c>
      <c r="G31" s="532">
        <v>0</v>
      </c>
      <c r="H31" s="532">
        <v>0</v>
      </c>
      <c r="I31" s="586">
        <v>-255.393</v>
      </c>
      <c r="K31" s="531">
        <v>158</v>
      </c>
      <c r="L31" s="532">
        <v>387</v>
      </c>
      <c r="M31" s="532">
        <v>496</v>
      </c>
      <c r="N31" s="532">
        <v>-137</v>
      </c>
      <c r="O31" s="586">
        <v>904</v>
      </c>
      <c r="P31" s="874"/>
      <c r="Q31" s="550">
        <v>6</v>
      </c>
      <c r="R31" s="501">
        <v>52</v>
      </c>
      <c r="S31" s="501">
        <v>51</v>
      </c>
      <c r="T31" s="501">
        <v>39.365000000000009</v>
      </c>
      <c r="U31" s="510">
        <v>148.36500000000001</v>
      </c>
      <c r="V31" s="640"/>
      <c r="W31" s="550">
        <v>517.15099999999995</v>
      </c>
      <c r="X31" s="501">
        <v>733.87500000000011</v>
      </c>
      <c r="Y31" s="501">
        <v>709.04700000000003</v>
      </c>
      <c r="Z31" s="501">
        <v>-1945.5340000000001</v>
      </c>
      <c r="AA31" s="510">
        <v>14.539</v>
      </c>
    </row>
    <row r="32" spans="1:27" hidden="1" outlineLevel="1" x14ac:dyDescent="0.25">
      <c r="A32" t="s">
        <v>170</v>
      </c>
      <c r="B32" s="502" t="s">
        <v>12</v>
      </c>
      <c r="E32" s="531">
        <v>8874.8130000000001</v>
      </c>
      <c r="F32" s="532">
        <v>6887.3379999999997</v>
      </c>
      <c r="G32" s="532">
        <v>5083.3940000000002</v>
      </c>
      <c r="H32" s="532">
        <v>2493.703</v>
      </c>
      <c r="I32" s="586">
        <v>23339.248</v>
      </c>
      <c r="K32" s="531">
        <v>1695</v>
      </c>
      <c r="L32" s="532">
        <v>3035</v>
      </c>
      <c r="M32" s="532">
        <v>4262</v>
      </c>
      <c r="N32" s="532">
        <v>7130.4060000000009</v>
      </c>
      <c r="O32" s="586">
        <v>16122.406000000001</v>
      </c>
      <c r="P32" s="874"/>
      <c r="Q32" s="531">
        <v>787</v>
      </c>
      <c r="R32" s="532">
        <v>1104</v>
      </c>
      <c r="S32" s="532">
        <v>1292</v>
      </c>
      <c r="T32" s="532">
        <v>1533.9589999999998</v>
      </c>
      <c r="U32" s="586">
        <v>4716.9589999999998</v>
      </c>
      <c r="V32" s="640"/>
      <c r="W32" s="531">
        <v>449.815</v>
      </c>
      <c r="X32" s="532">
        <v>327.089</v>
      </c>
      <c r="Y32" s="532">
        <v>445.35699999999997</v>
      </c>
      <c r="Z32" s="532">
        <v>571.24600000000009</v>
      </c>
      <c r="AA32" s="586">
        <v>1793.5070000000001</v>
      </c>
    </row>
    <row r="33" spans="1:28" hidden="1" outlineLevel="1" x14ac:dyDescent="0.25">
      <c r="A33" t="s">
        <v>88</v>
      </c>
      <c r="B33" s="502" t="s">
        <v>13</v>
      </c>
      <c r="E33" s="531">
        <v>15374.800999999999</v>
      </c>
      <c r="F33" s="532">
        <v>16430.274000000001</v>
      </c>
      <c r="G33" s="532">
        <v>16554.462</v>
      </c>
      <c r="H33" s="532">
        <v>8284.1090000000004</v>
      </c>
      <c r="I33" s="586">
        <v>56643.646000000001</v>
      </c>
      <c r="K33" s="531">
        <v>11758</v>
      </c>
      <c r="L33" s="532">
        <v>13579</v>
      </c>
      <c r="M33" s="532">
        <v>15080</v>
      </c>
      <c r="N33" s="532">
        <v>15596</v>
      </c>
      <c r="O33" s="586">
        <v>56013</v>
      </c>
      <c r="P33" s="874"/>
      <c r="Q33" s="531">
        <v>6284</v>
      </c>
      <c r="R33" s="532">
        <v>7446</v>
      </c>
      <c r="S33" s="532">
        <v>8930</v>
      </c>
      <c r="T33" s="532">
        <v>10177.135999999999</v>
      </c>
      <c r="U33" s="586">
        <v>32837.135999999999</v>
      </c>
      <c r="V33" s="640"/>
      <c r="W33" s="531">
        <v>2125</v>
      </c>
      <c r="X33" s="532">
        <v>2453</v>
      </c>
      <c r="Y33" s="532">
        <v>3263</v>
      </c>
      <c r="Z33" s="532">
        <v>4932</v>
      </c>
      <c r="AA33" s="586">
        <v>12773</v>
      </c>
    </row>
    <row r="34" spans="1:28" hidden="1" outlineLevel="1" x14ac:dyDescent="0.25">
      <c r="A34" t="s">
        <v>89</v>
      </c>
      <c r="B34" s="502" t="s">
        <v>48</v>
      </c>
      <c r="E34" s="531">
        <v>1127</v>
      </c>
      <c r="F34" s="501">
        <v>978</v>
      </c>
      <c r="G34" s="501">
        <v>228</v>
      </c>
      <c r="H34" s="501">
        <v>52</v>
      </c>
      <c r="I34" s="510">
        <v>2385</v>
      </c>
      <c r="K34" s="531">
        <v>879</v>
      </c>
      <c r="L34" s="501">
        <v>1005</v>
      </c>
      <c r="M34" s="501">
        <v>1116</v>
      </c>
      <c r="N34" s="501">
        <v>1163</v>
      </c>
      <c r="O34" s="510">
        <v>4163</v>
      </c>
      <c r="P34" s="874"/>
      <c r="Q34" s="531">
        <v>337</v>
      </c>
      <c r="R34" s="501">
        <v>686</v>
      </c>
      <c r="S34" s="468">
        <v>707</v>
      </c>
      <c r="T34" s="468">
        <v>860</v>
      </c>
      <c r="U34" s="510">
        <v>2590</v>
      </c>
      <c r="V34" s="640"/>
      <c r="W34" s="550">
        <v>291</v>
      </c>
      <c r="X34" s="501">
        <v>227</v>
      </c>
      <c r="Y34" s="501">
        <v>240</v>
      </c>
      <c r="Z34" s="501">
        <v>307</v>
      </c>
      <c r="AA34" s="510">
        <v>1065</v>
      </c>
    </row>
    <row r="35" spans="1:28" hidden="1" outlineLevel="1" x14ac:dyDescent="0.25">
      <c r="A35" t="s">
        <v>196</v>
      </c>
      <c r="B35" s="502" t="s">
        <v>49</v>
      </c>
      <c r="E35" s="535">
        <v>466</v>
      </c>
      <c r="F35" s="541">
        <v>497</v>
      </c>
      <c r="G35" s="541">
        <v>497</v>
      </c>
      <c r="H35" s="541">
        <v>3786</v>
      </c>
      <c r="I35" s="542">
        <v>5246</v>
      </c>
      <c r="K35" s="535">
        <v>232</v>
      </c>
      <c r="L35" s="541">
        <v>284</v>
      </c>
      <c r="M35" s="541">
        <v>347</v>
      </c>
      <c r="N35" s="541">
        <v>365</v>
      </c>
      <c r="O35" s="542">
        <v>1228</v>
      </c>
      <c r="P35" s="874"/>
      <c r="Q35" s="535">
        <v>132</v>
      </c>
      <c r="R35" s="541">
        <v>149</v>
      </c>
      <c r="S35" s="521">
        <v>168</v>
      </c>
      <c r="T35" s="521">
        <v>191.59500000000003</v>
      </c>
      <c r="U35" s="542">
        <v>640.59500000000003</v>
      </c>
      <c r="V35" s="640"/>
      <c r="W35" s="551">
        <v>85</v>
      </c>
      <c r="X35" s="541">
        <v>103</v>
      </c>
      <c r="Y35" s="541">
        <v>107</v>
      </c>
      <c r="Z35" s="541">
        <v>107</v>
      </c>
      <c r="AA35" s="542">
        <v>402</v>
      </c>
    </row>
    <row r="36" spans="1:28" collapsed="1" x14ac:dyDescent="0.25">
      <c r="A36" t="s">
        <v>50</v>
      </c>
      <c r="B36" s="802" t="s">
        <v>50</v>
      </c>
      <c r="E36" s="574">
        <v>-26048.112543474999</v>
      </c>
      <c r="F36" s="577">
        <v>-44165.847999999984</v>
      </c>
      <c r="G36" s="577">
        <v>-11847.817999999999</v>
      </c>
      <c r="H36" s="577">
        <v>-6083.5909999999967</v>
      </c>
      <c r="I36" s="584">
        <v>-87994.107000000018</v>
      </c>
      <c r="K36" s="574">
        <v>-56124.926000000007</v>
      </c>
      <c r="L36" s="577">
        <v>-56293.255999999994</v>
      </c>
      <c r="M36" s="577">
        <v>-51437.743000000002</v>
      </c>
      <c r="N36" s="577">
        <v>-33443.67099999998</v>
      </c>
      <c r="O36" s="584">
        <v>-197299.66</v>
      </c>
      <c r="P36" s="633"/>
      <c r="Q36" s="574">
        <v>-24586.008000000002</v>
      </c>
      <c r="R36" s="577">
        <v>-31259.487000000001</v>
      </c>
      <c r="S36" s="577">
        <v>-48569.936000000009</v>
      </c>
      <c r="T36" s="577">
        <v>-32159.522999999986</v>
      </c>
      <c r="U36" s="584">
        <v>-136574.95400000003</v>
      </c>
      <c r="V36" s="633"/>
      <c r="W36" s="574">
        <v>-30346.082000000002</v>
      </c>
      <c r="X36" s="577">
        <v>-17626.782999999996</v>
      </c>
      <c r="Y36" s="577">
        <v>-16976.598999999998</v>
      </c>
      <c r="Z36" s="577">
        <v>-50714.183000000005</v>
      </c>
      <c r="AA36" s="584">
        <v>-115664.64700000001</v>
      </c>
    </row>
    <row r="37" spans="1:28" hidden="1" outlineLevel="1" x14ac:dyDescent="0.25">
      <c r="A37" t="s">
        <v>209</v>
      </c>
      <c r="B37" s="502" t="s">
        <v>51</v>
      </c>
      <c r="E37" s="531"/>
      <c r="F37" s="501"/>
      <c r="G37" s="501"/>
      <c r="H37" s="501"/>
      <c r="I37" s="510"/>
      <c r="K37" s="531"/>
      <c r="L37" s="501"/>
      <c r="M37" s="501"/>
      <c r="N37" s="501"/>
      <c r="O37" s="510"/>
      <c r="P37" s="874"/>
      <c r="Q37" s="531">
        <v>0</v>
      </c>
      <c r="R37" s="501">
        <v>0</v>
      </c>
      <c r="S37" s="468"/>
      <c r="T37" s="468"/>
      <c r="U37" s="510"/>
      <c r="V37" s="640"/>
      <c r="W37" s="550">
        <v>0</v>
      </c>
      <c r="X37" s="501">
        <v>0</v>
      </c>
      <c r="Y37" s="501"/>
      <c r="Z37" s="501">
        <v>0</v>
      </c>
      <c r="AA37" s="510"/>
    </row>
    <row r="38" spans="1:28" hidden="1" outlineLevel="1" x14ac:dyDescent="0.25">
      <c r="A38" t="s">
        <v>52</v>
      </c>
      <c r="B38" s="502" t="s">
        <v>52</v>
      </c>
      <c r="E38" s="531">
        <v>916</v>
      </c>
      <c r="F38" s="501">
        <v>626</v>
      </c>
      <c r="G38" s="501">
        <v>643</v>
      </c>
      <c r="H38" s="501">
        <v>310</v>
      </c>
      <c r="I38" s="510">
        <v>2495</v>
      </c>
      <c r="K38" s="531">
        <v>504</v>
      </c>
      <c r="L38" s="501">
        <v>699</v>
      </c>
      <c r="M38" s="501">
        <v>459</v>
      </c>
      <c r="N38" s="501">
        <v>775</v>
      </c>
      <c r="O38" s="510">
        <v>2437</v>
      </c>
      <c r="P38" s="874"/>
      <c r="Q38" s="531">
        <v>395</v>
      </c>
      <c r="R38" s="501">
        <v>445</v>
      </c>
      <c r="S38" s="468">
        <v>472</v>
      </c>
      <c r="T38" s="468">
        <v>162</v>
      </c>
      <c r="U38" s="510">
        <v>1474</v>
      </c>
      <c r="V38" s="640"/>
      <c r="W38" s="550">
        <v>240</v>
      </c>
      <c r="X38" s="501">
        <v>204</v>
      </c>
      <c r="Y38" s="501">
        <v>356</v>
      </c>
      <c r="Z38" s="501">
        <v>379</v>
      </c>
      <c r="AA38" s="510">
        <v>1179</v>
      </c>
    </row>
    <row r="39" spans="1:28" hidden="1" outlineLevel="1" x14ac:dyDescent="0.25">
      <c r="A39" t="s">
        <v>64</v>
      </c>
      <c r="B39" s="502" t="s">
        <v>53</v>
      </c>
      <c r="E39" s="531">
        <v>0</v>
      </c>
      <c r="F39" s="501">
        <v>31514.762999999999</v>
      </c>
      <c r="G39" s="501">
        <v>0</v>
      </c>
      <c r="H39" s="501">
        <v>0</v>
      </c>
      <c r="I39" s="510">
        <v>31514.762999999999</v>
      </c>
      <c r="K39" s="531">
        <v>0</v>
      </c>
      <c r="L39" s="501">
        <v>0</v>
      </c>
      <c r="M39" s="501">
        <v>0</v>
      </c>
      <c r="N39" s="501">
        <v>0</v>
      </c>
      <c r="O39" s="510">
        <v>0</v>
      </c>
      <c r="P39" s="874"/>
      <c r="Q39" s="531">
        <v>0</v>
      </c>
      <c r="R39" s="501">
        <v>0</v>
      </c>
      <c r="S39" s="468">
        <v>0</v>
      </c>
      <c r="T39" s="468">
        <v>0</v>
      </c>
      <c r="U39" s="510">
        <v>0</v>
      </c>
      <c r="V39" s="640"/>
      <c r="W39" s="550">
        <v>0</v>
      </c>
      <c r="X39" s="501">
        <v>0</v>
      </c>
      <c r="Y39" s="501">
        <v>0</v>
      </c>
      <c r="Z39" s="501">
        <v>0</v>
      </c>
      <c r="AA39" s="510">
        <v>0</v>
      </c>
    </row>
    <row r="40" spans="1:28" hidden="1" outlineLevel="1" x14ac:dyDescent="0.25">
      <c r="A40" t="s">
        <v>91</v>
      </c>
      <c r="B40" s="502" t="s">
        <v>55</v>
      </c>
      <c r="E40" s="531">
        <v>0</v>
      </c>
      <c r="F40" s="501">
        <v>0</v>
      </c>
      <c r="G40" s="501">
        <v>0</v>
      </c>
      <c r="H40" s="501">
        <v>0</v>
      </c>
      <c r="I40" s="510">
        <v>0</v>
      </c>
      <c r="K40" s="531">
        <v>0</v>
      </c>
      <c r="L40" s="532">
        <v>0</v>
      </c>
      <c r="M40" s="532">
        <v>0</v>
      </c>
      <c r="N40" s="532">
        <v>0</v>
      </c>
      <c r="O40" s="586">
        <v>0</v>
      </c>
      <c r="P40" s="874"/>
      <c r="Q40" s="531">
        <v>0</v>
      </c>
      <c r="R40" s="532">
        <v>0</v>
      </c>
      <c r="S40" s="532">
        <v>0</v>
      </c>
      <c r="T40" s="532">
        <v>1196.961</v>
      </c>
      <c r="U40" s="532">
        <v>1196.961</v>
      </c>
      <c r="V40" s="640"/>
      <c r="W40" s="531">
        <v>2879.1640000000002</v>
      </c>
      <c r="X40" s="532">
        <v>0</v>
      </c>
      <c r="Y40" s="532">
        <v>0</v>
      </c>
      <c r="Z40" s="532">
        <v>25722.972999999998</v>
      </c>
      <c r="AA40" s="586">
        <v>28602.136999999999</v>
      </c>
    </row>
    <row r="41" spans="1:28" hidden="1" outlineLevel="1" x14ac:dyDescent="0.25">
      <c r="B41" s="502" t="s">
        <v>56</v>
      </c>
      <c r="E41" s="531">
        <v>0</v>
      </c>
      <c r="F41" s="501">
        <v>0</v>
      </c>
      <c r="G41" s="501">
        <v>0</v>
      </c>
      <c r="H41" s="501">
        <v>0</v>
      </c>
      <c r="I41" s="510">
        <v>0</v>
      </c>
      <c r="K41" s="531">
        <v>0</v>
      </c>
      <c r="L41" s="501">
        <v>0</v>
      </c>
      <c r="M41" s="501">
        <v>0</v>
      </c>
      <c r="N41" s="501">
        <v>0</v>
      </c>
      <c r="O41" s="510">
        <v>0</v>
      </c>
      <c r="P41" s="874"/>
      <c r="Q41" s="531">
        <v>0</v>
      </c>
      <c r="R41" s="501">
        <v>0</v>
      </c>
      <c r="S41" s="468">
        <v>0</v>
      </c>
      <c r="T41" s="468">
        <v>0</v>
      </c>
      <c r="U41" s="510">
        <v>0</v>
      </c>
      <c r="V41" s="640"/>
      <c r="W41" s="550">
        <v>0</v>
      </c>
      <c r="X41" s="501">
        <v>0</v>
      </c>
      <c r="Y41" s="501">
        <v>0</v>
      </c>
      <c r="Z41" s="501">
        <v>0</v>
      </c>
      <c r="AA41" s="510">
        <v>0</v>
      </c>
    </row>
    <row r="42" spans="1:28" hidden="1" outlineLevel="1" x14ac:dyDescent="0.25">
      <c r="A42" t="s">
        <v>135</v>
      </c>
      <c r="B42" s="502" t="s">
        <v>135</v>
      </c>
      <c r="E42" s="531">
        <v>0</v>
      </c>
      <c r="F42" s="501">
        <v>0</v>
      </c>
      <c r="G42" s="501">
        <v>0</v>
      </c>
      <c r="H42" s="501">
        <v>0</v>
      </c>
      <c r="I42" s="510">
        <v>0</v>
      </c>
      <c r="K42" s="531">
        <v>0</v>
      </c>
      <c r="L42" s="501">
        <v>0</v>
      </c>
      <c r="M42" s="501">
        <v>0</v>
      </c>
      <c r="N42" s="501">
        <v>0</v>
      </c>
      <c r="O42" s="510">
        <v>0</v>
      </c>
      <c r="P42" s="874"/>
      <c r="Q42" s="531">
        <v>0</v>
      </c>
      <c r="R42" s="501">
        <v>0</v>
      </c>
      <c r="S42" s="468">
        <v>0</v>
      </c>
      <c r="T42" s="468">
        <v>0</v>
      </c>
      <c r="U42" s="510">
        <v>0</v>
      </c>
      <c r="V42" s="640"/>
      <c r="W42" s="550">
        <v>563</v>
      </c>
      <c r="X42" s="501">
        <v>562</v>
      </c>
      <c r="Y42" s="501">
        <v>563</v>
      </c>
      <c r="Z42" s="501">
        <v>-0.5</v>
      </c>
      <c r="AA42" s="510">
        <v>1687.5</v>
      </c>
    </row>
    <row r="43" spans="1:28" ht="17.25" hidden="1" outlineLevel="1" x14ac:dyDescent="0.4">
      <c r="A43" t="s">
        <v>140</v>
      </c>
      <c r="B43" s="502" t="s">
        <v>27</v>
      </c>
      <c r="E43" s="587">
        <v>13364.2</v>
      </c>
      <c r="F43" s="588">
        <v>-1635.3130000000001</v>
      </c>
      <c r="G43" s="588">
        <v>1288.54</v>
      </c>
      <c r="H43" s="588">
        <v>-522.07100000000003</v>
      </c>
      <c r="I43" s="589">
        <v>12495.356</v>
      </c>
      <c r="K43" s="580">
        <v>44639.425000000003</v>
      </c>
      <c r="L43" s="579">
        <v>39197</v>
      </c>
      <c r="M43" s="579">
        <v>37644</v>
      </c>
      <c r="N43" s="579">
        <v>18142.27399999999</v>
      </c>
      <c r="O43" s="585">
        <v>139622.69899999999</v>
      </c>
      <c r="P43" s="874"/>
      <c r="Q43" s="580">
        <v>15448</v>
      </c>
      <c r="R43" s="579">
        <v>18062</v>
      </c>
      <c r="S43" s="523">
        <v>36227.804000000004</v>
      </c>
      <c r="T43" s="523">
        <v>15076.718999999997</v>
      </c>
      <c r="U43" s="585">
        <v>84814.523000000001</v>
      </c>
      <c r="V43" s="640"/>
      <c r="W43" s="578">
        <v>23633</v>
      </c>
      <c r="X43" s="579">
        <v>11522</v>
      </c>
      <c r="Y43" s="579">
        <v>12346</v>
      </c>
      <c r="Z43" s="579">
        <v>19033</v>
      </c>
      <c r="AA43" s="585">
        <v>66535</v>
      </c>
    </row>
    <row r="44" spans="1:28" collapsed="1" x14ac:dyDescent="0.25">
      <c r="A44" t="s">
        <v>58</v>
      </c>
      <c r="B44" s="802" t="s">
        <v>58</v>
      </c>
      <c r="E44" s="574">
        <v>-11767.912543474999</v>
      </c>
      <c r="F44" s="577">
        <v>-13660.397999999985</v>
      </c>
      <c r="G44" s="577">
        <v>-9916.2779999999984</v>
      </c>
      <c r="H44" s="577">
        <v>-6295.6619999999966</v>
      </c>
      <c r="I44" s="584">
        <v>-41488.988000000019</v>
      </c>
      <c r="K44" s="574">
        <v>-10981.501000000004</v>
      </c>
      <c r="L44" s="577">
        <v>-16397.255999999994</v>
      </c>
      <c r="M44" s="577">
        <v>-13334.743000000002</v>
      </c>
      <c r="N44" s="577">
        <v>-14526.39699999999</v>
      </c>
      <c r="O44" s="584">
        <v>-55239.96100000001</v>
      </c>
      <c r="P44" s="633"/>
      <c r="Q44" s="574">
        <v>-8743.0080000000016</v>
      </c>
      <c r="R44" s="577">
        <v>-12752.487000000001</v>
      </c>
      <c r="S44" s="577">
        <v>-11870.132000000005</v>
      </c>
      <c r="T44" s="577">
        <v>-15723.84299999999</v>
      </c>
      <c r="U44" s="584">
        <v>-49089.470000000016</v>
      </c>
      <c r="V44" s="633"/>
      <c r="W44" s="574">
        <v>-3030.9180000000015</v>
      </c>
      <c r="X44" s="577">
        <v>-5338.7829999999958</v>
      </c>
      <c r="Y44" s="577">
        <v>-3711.5989999999983</v>
      </c>
      <c r="Z44" s="577">
        <v>-5579.7100000000064</v>
      </c>
      <c r="AA44" s="584">
        <v>-17661.010000000009</v>
      </c>
      <c r="AB44" s="633"/>
    </row>
    <row r="45" spans="1:28" x14ac:dyDescent="0.25">
      <c r="B45" s="802"/>
      <c r="E45" s="546"/>
      <c r="F45" s="558"/>
      <c r="G45" s="558"/>
      <c r="H45" s="459"/>
      <c r="I45" s="562"/>
      <c r="K45" s="546"/>
      <c r="L45" s="558"/>
      <c r="M45" s="558"/>
      <c r="N45" s="459"/>
      <c r="O45" s="562"/>
      <c r="P45" s="874"/>
      <c r="Q45" s="546"/>
      <c r="R45" s="558"/>
      <c r="S45" s="459"/>
      <c r="T45" s="459"/>
      <c r="U45" s="562"/>
      <c r="V45" s="640"/>
      <c r="W45" s="597"/>
      <c r="X45" s="558"/>
      <c r="Y45" s="558"/>
      <c r="Z45" s="558"/>
      <c r="AA45" s="562"/>
    </row>
    <row r="46" spans="1:28" x14ac:dyDescent="0.25">
      <c r="B46" s="502"/>
      <c r="E46" s="546"/>
      <c r="F46" s="582"/>
      <c r="G46" s="582"/>
      <c r="H46" s="459"/>
      <c r="I46" s="562"/>
      <c r="K46" s="546"/>
      <c r="L46" s="582"/>
      <c r="M46" s="582"/>
      <c r="N46" s="459"/>
      <c r="O46" s="562"/>
      <c r="P46" s="874"/>
      <c r="Q46" s="546"/>
      <c r="R46" s="582"/>
      <c r="S46" s="459"/>
      <c r="T46" s="459"/>
      <c r="U46" s="562"/>
      <c r="V46" s="640"/>
      <c r="W46" s="635"/>
      <c r="X46" s="582"/>
      <c r="Y46" s="582"/>
      <c r="Z46" s="558"/>
      <c r="AA46" s="562"/>
    </row>
    <row r="47" spans="1:28" x14ac:dyDescent="0.25">
      <c r="A47" t="s">
        <v>197</v>
      </c>
      <c r="B47" s="802" t="s">
        <v>18</v>
      </c>
      <c r="E47" s="546">
        <v>326214.99</v>
      </c>
      <c r="F47" s="559">
        <v>301291.696</v>
      </c>
      <c r="G47" s="559">
        <v>290076.32900000003</v>
      </c>
      <c r="H47" s="459">
        <v>0</v>
      </c>
      <c r="I47" s="563"/>
      <c r="K47" s="871">
        <v>241531</v>
      </c>
      <c r="L47" s="559">
        <v>275939</v>
      </c>
      <c r="M47" s="559">
        <v>290118</v>
      </c>
      <c r="N47" s="459">
        <v>316638.05200000003</v>
      </c>
      <c r="O47" s="894"/>
      <c r="P47" s="874"/>
      <c r="Q47" s="559">
        <v>170063</v>
      </c>
      <c r="R47" s="598">
        <v>185552</v>
      </c>
      <c r="S47" s="598">
        <v>196599.46200000006</v>
      </c>
      <c r="T47" s="598">
        <v>229757.12699999998</v>
      </c>
      <c r="U47" s="895"/>
      <c r="V47" s="640"/>
      <c r="W47" s="871">
        <v>104979</v>
      </c>
      <c r="X47">
        <v>132306</v>
      </c>
      <c r="Y47" s="559">
        <v>146086</v>
      </c>
      <c r="Z47" s="559">
        <v>143817</v>
      </c>
      <c r="AA47" s="894"/>
    </row>
    <row r="48" spans="1:28" ht="17.25" x14ac:dyDescent="0.4">
      <c r="B48" s="802"/>
      <c r="E48" s="546"/>
      <c r="F48" s="579"/>
      <c r="G48" s="579"/>
      <c r="H48" s="459"/>
      <c r="I48" s="585"/>
      <c r="K48" s="546"/>
      <c r="L48" s="579"/>
      <c r="M48" s="579"/>
      <c r="N48" s="459"/>
      <c r="O48" s="608"/>
      <c r="P48" s="874"/>
      <c r="Q48" s="546"/>
      <c r="R48" s="579"/>
      <c r="S48" s="459"/>
      <c r="T48" s="459"/>
      <c r="U48" s="608"/>
      <c r="V48" s="640"/>
      <c r="W48" s="578"/>
      <c r="Y48" s="579"/>
      <c r="Z48" s="579"/>
      <c r="AA48" s="608"/>
    </row>
    <row r="49" spans="1:27" hidden="1" outlineLevel="1" x14ac:dyDescent="0.25">
      <c r="A49" t="s">
        <v>198</v>
      </c>
      <c r="B49" s="502" t="s">
        <v>19</v>
      </c>
      <c r="E49" s="544">
        <v>662561.00200000009</v>
      </c>
      <c r="F49" s="581">
        <v>693095.38300000003</v>
      </c>
      <c r="G49" s="581">
        <v>709663.49</v>
      </c>
      <c r="H49" s="468">
        <v>0</v>
      </c>
      <c r="I49" s="590"/>
      <c r="K49" s="544">
        <v>454231.86</v>
      </c>
      <c r="L49" s="581">
        <v>532778</v>
      </c>
      <c r="M49" s="581">
        <v>592230</v>
      </c>
      <c r="N49" s="468">
        <v>626198</v>
      </c>
      <c r="O49" s="611"/>
      <c r="P49" s="874"/>
      <c r="Q49" s="544">
        <v>272146</v>
      </c>
      <c r="R49" s="581">
        <v>315357</v>
      </c>
      <c r="S49" s="468">
        <v>350243.82900000003</v>
      </c>
      <c r="T49" s="468">
        <v>385352.61599999998</v>
      </c>
      <c r="U49" s="609"/>
      <c r="V49" s="640"/>
      <c r="W49" s="599">
        <v>165330</v>
      </c>
      <c r="X49">
        <v>198442</v>
      </c>
      <c r="Y49" s="581">
        <v>212313</v>
      </c>
      <c r="Z49" s="581">
        <v>248393</v>
      </c>
      <c r="AA49" s="609"/>
    </row>
    <row r="50" spans="1:27" ht="17.25" hidden="1" outlineLevel="1" x14ac:dyDescent="0.4">
      <c r="B50" s="502" t="s">
        <v>21</v>
      </c>
      <c r="E50" s="545">
        <v>392804.62199999997</v>
      </c>
      <c r="F50" s="581">
        <v>408176.47999999986</v>
      </c>
      <c r="G50" s="581">
        <v>413389.37899999996</v>
      </c>
      <c r="H50" s="521">
        <v>0</v>
      </c>
      <c r="I50" s="585"/>
      <c r="K50" s="545">
        <v>261980.14</v>
      </c>
      <c r="L50" s="581">
        <v>291822</v>
      </c>
      <c r="M50" s="581">
        <v>319197</v>
      </c>
      <c r="N50" s="521">
        <v>367890.25899999996</v>
      </c>
      <c r="O50" s="610"/>
      <c r="P50" s="874"/>
      <c r="Q50" s="545">
        <v>157837</v>
      </c>
      <c r="R50" s="581">
        <v>170364</v>
      </c>
      <c r="S50" s="581">
        <v>205702.49</v>
      </c>
      <c r="T50" s="521">
        <v>248789.67499999999</v>
      </c>
      <c r="U50" s="610"/>
      <c r="V50" s="640"/>
      <c r="W50" s="545">
        <v>70873</v>
      </c>
      <c r="X50" s="581">
        <v>86355</v>
      </c>
      <c r="Y50" s="581">
        <v>107648</v>
      </c>
      <c r="Z50" s="521">
        <v>123607</v>
      </c>
      <c r="AA50" s="610"/>
    </row>
    <row r="51" spans="1:27" collapsed="1" x14ac:dyDescent="0.25">
      <c r="A51" t="s">
        <v>199</v>
      </c>
      <c r="B51" s="802" t="s">
        <v>22</v>
      </c>
      <c r="E51" s="546">
        <v>1055365.6240000001</v>
      </c>
      <c r="F51" s="558">
        <v>1101271.8629999999</v>
      </c>
      <c r="G51" s="558">
        <v>1123052.8689999999</v>
      </c>
      <c r="H51" s="459">
        <v>0</v>
      </c>
      <c r="I51" s="562"/>
      <c r="K51" s="871">
        <v>716212</v>
      </c>
      <c r="L51" s="558">
        <v>824600</v>
      </c>
      <c r="M51" s="558">
        <v>911427</v>
      </c>
      <c r="N51" s="459">
        <v>994088.25899999996</v>
      </c>
      <c r="O51" s="894"/>
      <c r="P51" s="874"/>
      <c r="Q51" s="559">
        <v>429983</v>
      </c>
      <c r="R51" s="558">
        <v>485721</v>
      </c>
      <c r="S51" s="459">
        <v>555946.31900000002</v>
      </c>
      <c r="T51" s="459">
        <v>634142.29099999997</v>
      </c>
      <c r="U51" s="895"/>
      <c r="V51" s="640"/>
      <c r="W51" s="594">
        <v>236203</v>
      </c>
      <c r="X51">
        <v>284797</v>
      </c>
      <c r="Y51" s="558">
        <v>319961</v>
      </c>
      <c r="Z51" s="558">
        <v>372000</v>
      </c>
      <c r="AA51" s="894"/>
    </row>
    <row r="52" spans="1:27" ht="17.25" x14ac:dyDescent="0.4">
      <c r="B52" s="802"/>
      <c r="E52" s="546"/>
      <c r="F52" s="579"/>
      <c r="G52" s="579"/>
      <c r="H52" s="459"/>
      <c r="I52" s="585"/>
      <c r="K52" s="546"/>
      <c r="L52" s="579"/>
      <c r="M52" s="579"/>
      <c r="N52" s="459"/>
      <c r="O52" s="585"/>
      <c r="P52" s="874"/>
      <c r="Q52" s="546"/>
      <c r="R52" s="579"/>
      <c r="S52" s="459"/>
      <c r="T52" s="459"/>
      <c r="U52" s="585"/>
      <c r="V52" s="640"/>
      <c r="W52" s="578"/>
      <c r="Y52" s="579"/>
      <c r="Z52" s="579"/>
      <c r="AA52" s="585"/>
    </row>
    <row r="53" spans="1:27" x14ac:dyDescent="0.25">
      <c r="A53" t="s">
        <v>200</v>
      </c>
      <c r="B53" s="802" t="s">
        <v>29</v>
      </c>
      <c r="E53" s="546">
        <v>-729150.63399999996</v>
      </c>
      <c r="F53" s="558">
        <v>-799980.16700000002</v>
      </c>
      <c r="G53" s="558">
        <v>-832976.54</v>
      </c>
      <c r="H53" s="459">
        <v>0</v>
      </c>
      <c r="I53" s="562"/>
      <c r="K53" s="871">
        <v>-172294.43300000002</v>
      </c>
      <c r="L53" s="558">
        <v>-210433</v>
      </c>
      <c r="M53" s="558">
        <v>-244170</v>
      </c>
      <c r="N53" s="459">
        <v>-263133</v>
      </c>
      <c r="O53" s="563"/>
      <c r="P53" s="874"/>
      <c r="Q53" s="559">
        <v>-69352</v>
      </c>
      <c r="R53" s="598">
        <v>-90504</v>
      </c>
      <c r="S53" s="598">
        <v>-119876.85699999999</v>
      </c>
      <c r="T53" s="598">
        <v>-138519.16399999999</v>
      </c>
      <c r="U53" s="559"/>
      <c r="V53" s="640"/>
      <c r="W53" s="871">
        <v>-4607</v>
      </c>
      <c r="X53">
        <v>-15143</v>
      </c>
      <c r="Y53" s="558">
        <v>-24560</v>
      </c>
      <c r="Z53" s="558">
        <v>-54501</v>
      </c>
      <c r="AA53" s="563"/>
    </row>
    <row r="54" spans="1:27" x14ac:dyDescent="0.25">
      <c r="B54" s="502"/>
      <c r="E54" s="546"/>
      <c r="F54" s="558"/>
      <c r="G54" s="558"/>
      <c r="H54" s="459"/>
      <c r="I54" s="562"/>
      <c r="K54" s="546"/>
      <c r="L54" s="558"/>
      <c r="M54" s="558"/>
      <c r="N54" s="459"/>
      <c r="O54" s="562"/>
      <c r="P54" s="874"/>
      <c r="Q54" s="546"/>
      <c r="R54" s="558"/>
      <c r="S54" s="459"/>
      <c r="T54" s="459"/>
      <c r="U54" s="562"/>
      <c r="V54" s="640"/>
      <c r="W54" s="597"/>
      <c r="X54" s="558"/>
      <c r="Y54" s="558"/>
      <c r="Z54" s="558"/>
      <c r="AA54" s="562"/>
    </row>
    <row r="55" spans="1:27" x14ac:dyDescent="0.25">
      <c r="A55" t="s">
        <v>207</v>
      </c>
      <c r="B55" s="802" t="s">
        <v>59</v>
      </c>
      <c r="E55" s="546">
        <v>3831</v>
      </c>
      <c r="F55" s="558">
        <v>2496</v>
      </c>
      <c r="G55" s="558">
        <v>172</v>
      </c>
      <c r="H55" s="558">
        <f>I55-SUM(E55:G55)</f>
        <v>0</v>
      </c>
      <c r="I55" s="562">
        <v>6499</v>
      </c>
      <c r="K55" s="546">
        <v>1996</v>
      </c>
      <c r="L55" s="558">
        <v>2095</v>
      </c>
      <c r="M55" s="558">
        <v>1818</v>
      </c>
      <c r="N55" s="558">
        <f>O55-SUM(K55:M55)</f>
        <v>2515</v>
      </c>
      <c r="O55" s="562">
        <v>8424</v>
      </c>
      <c r="P55" s="874"/>
      <c r="Q55" s="546">
        <v>5206</v>
      </c>
      <c r="R55" s="558">
        <v>3380</v>
      </c>
      <c r="S55" s="459">
        <v>3790</v>
      </c>
      <c r="T55" s="459">
        <v>2830</v>
      </c>
      <c r="U55" s="562">
        <v>15206</v>
      </c>
      <c r="V55" s="640"/>
      <c r="W55" s="597">
        <v>487</v>
      </c>
      <c r="X55" s="558">
        <v>890</v>
      </c>
      <c r="Y55" s="558">
        <v>3467</v>
      </c>
      <c r="Z55" s="558">
        <v>4597</v>
      </c>
      <c r="AA55" s="562">
        <v>9441</v>
      </c>
    </row>
    <row r="56" spans="1:27" x14ac:dyDescent="0.25">
      <c r="B56" s="802"/>
      <c r="E56" s="546"/>
      <c r="F56" s="559"/>
      <c r="G56" s="559"/>
      <c r="H56" s="559"/>
      <c r="I56" s="563"/>
      <c r="K56" s="546"/>
      <c r="L56" s="559"/>
      <c r="M56" s="559"/>
      <c r="N56" s="559"/>
      <c r="O56" s="563"/>
      <c r="P56" s="874"/>
      <c r="Q56" s="546"/>
      <c r="R56" s="559"/>
      <c r="S56" s="459"/>
      <c r="T56" s="459"/>
      <c r="U56" s="563"/>
      <c r="V56" s="640"/>
      <c r="W56" s="871"/>
      <c r="X56" s="559"/>
      <c r="Y56" s="559"/>
      <c r="Z56" s="559"/>
      <c r="AA56" s="563"/>
    </row>
    <row r="57" spans="1:27" x14ac:dyDescent="0.25">
      <c r="A57" t="s">
        <v>208</v>
      </c>
      <c r="B57" s="404" t="s">
        <v>146</v>
      </c>
      <c r="E57" s="546">
        <v>0</v>
      </c>
      <c r="F57" s="559">
        <v>0</v>
      </c>
      <c r="G57" s="559">
        <v>0</v>
      </c>
      <c r="H57" s="559">
        <v>0</v>
      </c>
      <c r="I57" s="563">
        <v>0</v>
      </c>
      <c r="K57" s="546">
        <v>0</v>
      </c>
      <c r="L57" s="559">
        <v>0</v>
      </c>
      <c r="M57" s="559">
        <v>0</v>
      </c>
      <c r="N57" s="559">
        <v>0</v>
      </c>
      <c r="O57" s="563">
        <v>0</v>
      </c>
      <c r="P57" s="874"/>
      <c r="Q57" s="546">
        <v>0</v>
      </c>
      <c r="R57" s="559"/>
      <c r="S57" s="459">
        <v>0</v>
      </c>
      <c r="T57" s="459">
        <v>0</v>
      </c>
      <c r="U57" s="563">
        <v>0</v>
      </c>
      <c r="V57" s="640"/>
      <c r="W57" s="871">
        <v>0</v>
      </c>
      <c r="X57" s="559"/>
      <c r="Y57" s="559"/>
      <c r="Z57" s="559"/>
      <c r="AA57" s="563"/>
    </row>
    <row r="58" spans="1:27" x14ac:dyDescent="0.25">
      <c r="B58" s="802"/>
      <c r="E58" s="640"/>
      <c r="I58" s="874"/>
      <c r="K58" s="640"/>
      <c r="O58" s="874"/>
      <c r="P58" s="874"/>
      <c r="Q58" s="640"/>
      <c r="U58" s="874"/>
      <c r="V58" s="640"/>
      <c r="W58" s="640"/>
      <c r="AA58" s="874"/>
    </row>
    <row r="59" spans="1:27" x14ac:dyDescent="0.25">
      <c r="B59" s="837" t="s">
        <v>60</v>
      </c>
      <c r="E59" s="640"/>
      <c r="I59" s="874"/>
      <c r="K59" s="640"/>
      <c r="O59" s="874"/>
      <c r="P59" s="874"/>
      <c r="Q59" s="640"/>
      <c r="U59" s="874"/>
      <c r="V59" s="640"/>
      <c r="W59" s="640"/>
      <c r="AA59" s="874"/>
    </row>
    <row r="60" spans="1:27" x14ac:dyDescent="0.25">
      <c r="B60" s="802" t="s">
        <v>61</v>
      </c>
      <c r="E60" s="648"/>
      <c r="F60" s="767"/>
      <c r="G60" s="767"/>
      <c r="H60" s="767"/>
      <c r="I60" s="554">
        <v>0.59899999999999998</v>
      </c>
      <c r="K60" s="648"/>
      <c r="L60" s="767"/>
      <c r="M60" s="767"/>
      <c r="N60" s="767"/>
      <c r="O60" s="554">
        <v>0.59899999999999998</v>
      </c>
      <c r="P60" s="874"/>
      <c r="Q60" s="648"/>
      <c r="R60" s="767"/>
      <c r="S60" s="767"/>
      <c r="T60" s="767"/>
      <c r="U60" s="554">
        <v>0.59899999999999998</v>
      </c>
      <c r="V60" s="640"/>
      <c r="W60" s="648"/>
      <c r="X60" s="767"/>
      <c r="Y60" s="767"/>
      <c r="Z60" s="767"/>
      <c r="AA60" s="554">
        <v>0.59899999999999998</v>
      </c>
    </row>
    <row r="61" spans="1:27" ht="15.75" thickBot="1" x14ac:dyDescent="0.3">
      <c r="B61" s="788" t="s">
        <v>62</v>
      </c>
      <c r="E61" s="649"/>
      <c r="F61" s="876"/>
      <c r="G61" s="876"/>
      <c r="H61" s="876"/>
      <c r="I61" s="555">
        <v>0.55000000000000004</v>
      </c>
      <c r="K61" s="649"/>
      <c r="L61" s="876"/>
      <c r="M61" s="876"/>
      <c r="N61" s="876"/>
      <c r="O61" s="555">
        <v>0.55000000000000004</v>
      </c>
      <c r="P61" s="874"/>
      <c r="Q61" s="649"/>
      <c r="R61" s="876"/>
      <c r="S61" s="876"/>
      <c r="T61" s="876"/>
      <c r="U61" s="555">
        <v>0.55500000000000005</v>
      </c>
      <c r="V61" s="640"/>
      <c r="W61" s="649"/>
      <c r="X61" s="876"/>
      <c r="Y61" s="876"/>
      <c r="Z61" s="876"/>
      <c r="AA61" s="555">
        <v>0.55200000000000005</v>
      </c>
    </row>
    <row r="62" spans="1:27" hidden="1" outlineLevel="1" x14ac:dyDescent="0.25"/>
    <row r="63" spans="1:27" hidden="1" outlineLevel="1" x14ac:dyDescent="0.25">
      <c r="B63" t="s">
        <v>30</v>
      </c>
      <c r="E63" s="850">
        <v>0</v>
      </c>
      <c r="F63" s="850">
        <v>0</v>
      </c>
      <c r="G63" s="850">
        <v>0</v>
      </c>
      <c r="H63" s="850">
        <v>0</v>
      </c>
      <c r="I63" s="850">
        <v>0</v>
      </c>
      <c r="K63" s="850">
        <v>0</v>
      </c>
      <c r="L63" s="850">
        <v>0</v>
      </c>
      <c r="M63" s="850">
        <v>0</v>
      </c>
      <c r="N63" s="850">
        <v>0</v>
      </c>
      <c r="O63" s="850">
        <v>0</v>
      </c>
      <c r="Q63" s="850">
        <v>0</v>
      </c>
      <c r="R63" s="850">
        <v>0</v>
      </c>
      <c r="S63" s="850">
        <v>0</v>
      </c>
      <c r="T63" s="850">
        <v>0</v>
      </c>
      <c r="U63" s="850">
        <v>0</v>
      </c>
      <c r="W63" s="850">
        <v>0</v>
      </c>
      <c r="X63" s="850">
        <v>0</v>
      </c>
      <c r="Y63" s="850">
        <v>0</v>
      </c>
      <c r="Z63" s="850">
        <v>0</v>
      </c>
      <c r="AA63" s="850">
        <v>0</v>
      </c>
    </row>
    <row r="64" spans="1:27" hidden="1" outlineLevel="1" x14ac:dyDescent="0.25">
      <c r="B64" s="643" t="s">
        <v>31</v>
      </c>
      <c r="E64" s="850">
        <v>0</v>
      </c>
      <c r="F64" s="850">
        <v>0</v>
      </c>
      <c r="G64" s="850">
        <v>0</v>
      </c>
      <c r="H64" s="850">
        <v>0</v>
      </c>
      <c r="I64" s="850">
        <v>0</v>
      </c>
      <c r="K64" s="850">
        <v>0</v>
      </c>
      <c r="L64" s="850">
        <v>0</v>
      </c>
      <c r="M64" s="850">
        <v>0</v>
      </c>
      <c r="N64" s="850">
        <v>0</v>
      </c>
      <c r="O64" s="850">
        <v>0</v>
      </c>
      <c r="Q64" s="850">
        <v>0</v>
      </c>
      <c r="R64" s="850">
        <v>0</v>
      </c>
      <c r="S64" s="850">
        <v>0</v>
      </c>
      <c r="T64" s="850">
        <v>0</v>
      </c>
      <c r="U64" s="850">
        <v>0</v>
      </c>
      <c r="W64" s="850">
        <v>0</v>
      </c>
      <c r="X64" s="850">
        <v>0</v>
      </c>
      <c r="Y64" s="850">
        <v>0</v>
      </c>
      <c r="Z64" s="850">
        <v>0</v>
      </c>
      <c r="AA64" s="850">
        <v>0</v>
      </c>
    </row>
    <row r="65" spans="1:27" hidden="1" outlineLevel="1" x14ac:dyDescent="0.25">
      <c r="B65" s="643" t="s">
        <v>17</v>
      </c>
      <c r="E65" s="850">
        <v>0</v>
      </c>
      <c r="F65" s="850">
        <v>0</v>
      </c>
      <c r="G65" s="850">
        <v>0</v>
      </c>
      <c r="H65" s="850">
        <v>0</v>
      </c>
      <c r="I65" s="850">
        <v>0</v>
      </c>
      <c r="K65" s="850">
        <v>0</v>
      </c>
      <c r="L65" s="850">
        <v>0</v>
      </c>
      <c r="M65" s="850">
        <v>0</v>
      </c>
      <c r="N65" s="850">
        <v>0</v>
      </c>
      <c r="O65" s="850">
        <v>0</v>
      </c>
      <c r="Q65" s="850">
        <v>0</v>
      </c>
      <c r="R65" s="850">
        <v>0</v>
      </c>
      <c r="S65" s="850">
        <v>0</v>
      </c>
      <c r="T65" s="850">
        <v>0</v>
      </c>
      <c r="U65" s="850">
        <v>0</v>
      </c>
      <c r="W65" s="850">
        <v>0</v>
      </c>
      <c r="X65" s="850">
        <v>0</v>
      </c>
      <c r="Y65" s="850">
        <v>0</v>
      </c>
      <c r="Z65" s="850">
        <v>0</v>
      </c>
      <c r="AA65" s="850">
        <v>0</v>
      </c>
    </row>
    <row r="66" spans="1:27" hidden="1" outlineLevel="1" x14ac:dyDescent="0.25">
      <c r="B66" s="643" t="s">
        <v>50</v>
      </c>
      <c r="E66" s="850">
        <v>0</v>
      </c>
      <c r="F66" s="850">
        <v>0</v>
      </c>
      <c r="G66" s="850">
        <v>0</v>
      </c>
      <c r="H66" s="850">
        <v>0</v>
      </c>
      <c r="I66" s="850">
        <v>0</v>
      </c>
      <c r="K66" s="850">
        <v>0</v>
      </c>
      <c r="L66" s="850">
        <v>0</v>
      </c>
      <c r="M66" s="850">
        <v>0</v>
      </c>
      <c r="N66" s="850">
        <v>0</v>
      </c>
      <c r="O66" s="850">
        <v>0</v>
      </c>
      <c r="Q66" s="850">
        <v>0</v>
      </c>
      <c r="R66" s="850">
        <v>0</v>
      </c>
      <c r="S66" s="850">
        <v>0</v>
      </c>
      <c r="T66" s="850">
        <v>0</v>
      </c>
      <c r="U66" s="850">
        <v>0</v>
      </c>
      <c r="W66" s="850">
        <v>0</v>
      </c>
      <c r="X66" s="850">
        <v>0</v>
      </c>
      <c r="Y66" s="850">
        <v>0</v>
      </c>
      <c r="Z66" s="850">
        <v>0</v>
      </c>
      <c r="AA66" s="850">
        <v>0</v>
      </c>
    </row>
    <row r="67" spans="1:27" hidden="1" outlineLevel="1" x14ac:dyDescent="0.25">
      <c r="B67" s="643" t="s">
        <v>126</v>
      </c>
      <c r="E67" s="850">
        <v>0</v>
      </c>
      <c r="F67" s="850">
        <v>0</v>
      </c>
      <c r="G67" s="850">
        <v>0</v>
      </c>
      <c r="H67" s="850">
        <v>0</v>
      </c>
      <c r="I67" s="850">
        <v>0</v>
      </c>
      <c r="K67" s="850">
        <v>0</v>
      </c>
      <c r="L67" s="850">
        <v>0</v>
      </c>
      <c r="M67" s="850">
        <v>0</v>
      </c>
      <c r="N67" s="850">
        <v>0</v>
      </c>
      <c r="O67" s="850">
        <v>0</v>
      </c>
      <c r="Q67" s="850">
        <v>0</v>
      </c>
      <c r="R67" s="850">
        <v>0</v>
      </c>
      <c r="S67" s="850">
        <v>0</v>
      </c>
      <c r="T67" s="850">
        <v>0</v>
      </c>
      <c r="U67" s="850">
        <v>0</v>
      </c>
      <c r="W67" s="850">
        <v>0</v>
      </c>
      <c r="X67" s="850">
        <v>0</v>
      </c>
      <c r="Y67" s="850">
        <v>0</v>
      </c>
      <c r="Z67" s="850">
        <v>0</v>
      </c>
      <c r="AA67" s="850">
        <v>0</v>
      </c>
    </row>
    <row r="68" spans="1:27" hidden="1" outlineLevel="1" x14ac:dyDescent="0.25">
      <c r="B68" s="643" t="s">
        <v>32</v>
      </c>
      <c r="E68" s="850">
        <v>0</v>
      </c>
      <c r="F68" s="850">
        <v>0</v>
      </c>
      <c r="G68" s="850">
        <v>0</v>
      </c>
      <c r="H68" s="850">
        <v>0</v>
      </c>
      <c r="I68" s="850">
        <v>0</v>
      </c>
      <c r="K68" s="850">
        <v>0</v>
      </c>
      <c r="L68" s="850">
        <v>0</v>
      </c>
      <c r="M68" s="850">
        <v>0</v>
      </c>
      <c r="N68" s="850">
        <v>0</v>
      </c>
      <c r="O68" s="850">
        <v>0</v>
      </c>
      <c r="Q68" s="850">
        <v>0</v>
      </c>
      <c r="R68" s="850">
        <v>0</v>
      </c>
      <c r="S68" s="850">
        <v>0</v>
      </c>
      <c r="T68" s="850">
        <v>0</v>
      </c>
      <c r="U68" s="850">
        <v>0</v>
      </c>
      <c r="W68" s="850">
        <v>0</v>
      </c>
      <c r="X68" s="850">
        <v>0</v>
      </c>
      <c r="Y68" s="850">
        <v>0</v>
      </c>
      <c r="Z68" s="850">
        <v>0</v>
      </c>
      <c r="AA68" s="850">
        <v>0</v>
      </c>
    </row>
    <row r="69" spans="1:27" hidden="1" outlineLevel="1" x14ac:dyDescent="0.25">
      <c r="B69" s="643" t="s">
        <v>33</v>
      </c>
      <c r="E69" s="850">
        <v>0</v>
      </c>
      <c r="F69" s="850">
        <v>0</v>
      </c>
      <c r="G69" s="850">
        <v>0</v>
      </c>
      <c r="H69" s="850">
        <v>0</v>
      </c>
      <c r="I69" s="850">
        <v>0</v>
      </c>
      <c r="K69" s="850">
        <v>-302386.56699999998</v>
      </c>
      <c r="L69" s="850">
        <v>0</v>
      </c>
      <c r="M69" s="850">
        <v>0</v>
      </c>
      <c r="N69" s="850">
        <v>0</v>
      </c>
      <c r="O69" s="850">
        <v>-414317.20699999994</v>
      </c>
      <c r="Q69" s="850">
        <v>-190568</v>
      </c>
      <c r="R69" s="850">
        <v>0</v>
      </c>
      <c r="S69" s="850">
        <v>0</v>
      </c>
      <c r="T69" s="850">
        <v>0</v>
      </c>
      <c r="U69" s="850">
        <v>-265866</v>
      </c>
      <c r="W69" s="850">
        <v>-126617</v>
      </c>
      <c r="X69" s="850">
        <v>0</v>
      </c>
      <c r="Y69" s="850">
        <v>0</v>
      </c>
      <c r="Z69" s="850">
        <v>0</v>
      </c>
      <c r="AA69" s="850">
        <v>-173682</v>
      </c>
    </row>
    <row r="70" spans="1:27" collapsed="1" x14ac:dyDescent="0.25">
      <c r="A70" t="s">
        <v>201</v>
      </c>
    </row>
    <row r="71" spans="1:27" x14ac:dyDescent="0.25">
      <c r="A71" t="s">
        <v>202</v>
      </c>
    </row>
    <row r="72" spans="1:27" x14ac:dyDescent="0.25">
      <c r="A72" t="s">
        <v>203</v>
      </c>
    </row>
    <row r="73" spans="1:27" x14ac:dyDescent="0.25">
      <c r="A73" t="s">
        <v>204</v>
      </c>
    </row>
  </sheetData>
  <mergeCells count="4">
    <mergeCell ref="W14:AA14"/>
    <mergeCell ref="Q14:U14"/>
    <mergeCell ref="K14:O14"/>
    <mergeCell ref="E14:I14"/>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CO74"/>
  <sheetViews>
    <sheetView showGridLines="0" topLeftCell="B1" workbookViewId="0">
      <selection activeCell="E13" sqref="E13"/>
    </sheetView>
  </sheetViews>
  <sheetFormatPr defaultColWidth="9.140625" defaultRowHeight="15" outlineLevelRow="1" outlineLevelCol="1" x14ac:dyDescent="0.25"/>
  <cols>
    <col min="1" max="1" width="0" style="4" hidden="1" customWidth="1" outlineLevel="1"/>
    <col min="2" max="2" width="40.140625" style="4" customWidth="1" collapsed="1"/>
    <col min="3" max="4" width="9" style="4" customWidth="1"/>
    <col min="5" max="5" width="9" style="4" bestFit="1" customWidth="1"/>
    <col min="6" max="7" width="9" style="4" bestFit="1" customWidth="1" outlineLevel="1"/>
    <col min="8" max="8" width="5.140625" style="4" bestFit="1" customWidth="1" outlineLevel="1"/>
    <col min="9" max="9" width="7.5703125" style="4" bestFit="1" customWidth="1" outlineLevel="1"/>
    <col min="10" max="10" width="1.7109375" style="4" customWidth="1"/>
    <col min="11" max="14" width="9" style="4" bestFit="1" customWidth="1"/>
    <col min="15" max="15" width="8" style="4" bestFit="1" customWidth="1"/>
    <col min="16" max="16" width="1.7109375" style="4" customWidth="1"/>
    <col min="17" max="20" width="9" style="4" bestFit="1" customWidth="1"/>
    <col min="21" max="21" width="8.7109375" style="4" bestFit="1" customWidth="1"/>
    <col min="22" max="22" width="3" style="4" customWidth="1"/>
    <col min="23" max="26" width="9" style="4" bestFit="1" customWidth="1"/>
    <col min="27" max="27" width="8" style="4" bestFit="1" customWidth="1"/>
    <col min="28" max="28" width="3" style="4" customWidth="1"/>
    <col min="29" max="31" width="9" style="390" bestFit="1" customWidth="1"/>
    <col min="32" max="33" width="9.140625" style="390" customWidth="1"/>
    <col min="34" max="34" width="3.42578125" style="4" customWidth="1"/>
    <col min="35" max="35" width="9" style="4" bestFit="1" customWidth="1"/>
    <col min="36" max="39" width="9" style="4" customWidth="1"/>
    <col min="40" max="40" width="3.140625" style="4" customWidth="1"/>
    <col min="41" max="41" width="9" style="4" bestFit="1" customWidth="1"/>
    <col min="42" max="45" width="8.5703125" style="4" customWidth="1"/>
    <col min="46" max="46" width="3.42578125" style="4" customWidth="1"/>
    <col min="47" max="51" width="8.5703125" style="4" customWidth="1"/>
    <col min="52" max="52" width="3.28515625" style="4" customWidth="1"/>
    <col min="53" max="53" width="8.5703125" style="4" customWidth="1"/>
    <col min="54" max="54" width="9" style="4" customWidth="1"/>
    <col min="55" max="56" width="9" style="4" customWidth="1" collapsed="1"/>
    <col min="57" max="57" width="9" style="4" customWidth="1"/>
    <col min="58" max="58" width="2.5703125" style="4" customWidth="1"/>
    <col min="59" max="59" width="9" style="4" customWidth="1"/>
    <col min="60" max="60" width="10.5703125" style="4" customWidth="1"/>
    <col min="61" max="61" width="11.5703125" style="4" customWidth="1" collapsed="1"/>
    <col min="62" max="62" width="12.28515625" style="4" customWidth="1" collapsed="1"/>
    <col min="63" max="63" width="11.5703125" style="4" customWidth="1"/>
    <col min="64" max="64" width="3" style="4" customWidth="1"/>
    <col min="65" max="66" width="9" style="66" customWidth="1"/>
    <col min="67" max="68" width="9" style="4" customWidth="1" collapsed="1"/>
    <col min="69" max="69" width="9" style="4" customWidth="1"/>
    <col min="70" max="70" width="3" style="4" customWidth="1"/>
    <col min="71" max="72" width="9" style="66" customWidth="1"/>
    <col min="73" max="74" width="9" style="4" customWidth="1" collapsed="1"/>
    <col min="75" max="75" width="9" style="4" customWidth="1"/>
    <col min="76" max="76" width="3" style="4" customWidth="1"/>
    <col min="77" max="78" width="9" style="4" customWidth="1"/>
    <col min="79" max="80" width="9" style="4" customWidth="1" collapsed="1"/>
    <col min="81" max="81" width="9" style="4" customWidth="1"/>
    <col min="82" max="82" width="3" style="4" customWidth="1"/>
    <col min="83" max="84" width="9" style="4" customWidth="1"/>
    <col min="85" max="86" width="9" style="4" customWidth="1" collapsed="1"/>
    <col min="87" max="87" width="8" style="4" customWidth="1"/>
    <col min="88" max="88" width="3" style="4" customWidth="1"/>
    <col min="89" max="90" width="9" style="4" customWidth="1"/>
    <col min="91" max="91" width="9" style="4" customWidth="1" collapsed="1"/>
    <col min="92" max="92" width="8" style="4" customWidth="1" collapsed="1"/>
    <col min="93" max="93" width="8" style="4" customWidth="1"/>
    <col min="94" max="16384" width="9.140625" style="4"/>
  </cols>
  <sheetData>
    <row r="1" spans="2:93" x14ac:dyDescent="0.25">
      <c r="B1" s="8" t="s">
        <v>70</v>
      </c>
      <c r="C1" s="526">
        <v>85.2</v>
      </c>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387"/>
      <c r="AD1" s="387"/>
      <c r="AE1" s="387"/>
      <c r="AF1" s="387"/>
      <c r="AG1" s="387"/>
      <c r="AH1" s="225"/>
      <c r="AI1" s="225"/>
      <c r="AJ1" s="225"/>
      <c r="AK1" s="225"/>
      <c r="AL1" s="225"/>
      <c r="AM1" s="225"/>
      <c r="AN1" s="225"/>
      <c r="AO1" s="225"/>
      <c r="AP1" s="225"/>
      <c r="AQ1" s="225"/>
      <c r="AR1" s="225"/>
      <c r="AS1" s="225"/>
      <c r="AT1" s="225"/>
      <c r="AU1" s="225"/>
      <c r="AV1" s="225"/>
      <c r="AW1" s="225"/>
      <c r="AX1" s="225"/>
      <c r="AY1" s="225"/>
      <c r="AZ1" s="225"/>
      <c r="BA1" s="225"/>
      <c r="BB1" s="225"/>
      <c r="BC1" s="225"/>
      <c r="BD1" s="225"/>
      <c r="BE1" s="225"/>
      <c r="BF1" s="1"/>
      <c r="BG1" s="225"/>
      <c r="BH1" s="1"/>
      <c r="BI1" s="1"/>
      <c r="BJ1" s="1"/>
      <c r="BK1" s="1"/>
      <c r="BL1" s="1"/>
      <c r="BM1" s="2"/>
      <c r="BN1" s="2"/>
      <c r="BO1" s="1"/>
      <c r="BP1" s="1"/>
      <c r="BQ1" s="1"/>
      <c r="BR1" s="1"/>
      <c r="BS1" s="2"/>
      <c r="BT1" s="2"/>
      <c r="BU1" s="1"/>
      <c r="BV1" s="1"/>
      <c r="BW1" s="1"/>
      <c r="BX1" s="1"/>
      <c r="BY1" s="1"/>
      <c r="BZ1" s="1"/>
      <c r="CA1" s="1"/>
      <c r="CB1" s="1"/>
      <c r="CC1" s="1"/>
      <c r="CD1" s="1"/>
      <c r="CE1" s="1"/>
      <c r="CF1" s="1"/>
      <c r="CG1" s="1"/>
      <c r="CH1" s="1"/>
      <c r="CI1" s="1"/>
      <c r="CJ1" s="6"/>
      <c r="CK1" s="1"/>
      <c r="CL1" s="1"/>
      <c r="CM1" s="1"/>
      <c r="CN1" s="1"/>
      <c r="CO1" s="3"/>
    </row>
    <row r="2" spans="2:93" x14ac:dyDescent="0.25">
      <c r="B2" s="5" t="s">
        <v>35</v>
      </c>
      <c r="C2" s="201">
        <v>38.6</v>
      </c>
      <c r="D2" s="391"/>
      <c r="E2" s="213"/>
      <c r="F2" s="213"/>
      <c r="G2" s="213"/>
      <c r="H2" s="213"/>
      <c r="I2" s="213"/>
      <c r="J2" s="213"/>
      <c r="K2" s="213"/>
      <c r="L2" s="213"/>
      <c r="M2" s="213"/>
      <c r="N2" s="213"/>
      <c r="O2" s="213"/>
      <c r="P2" s="213"/>
      <c r="Q2" s="213"/>
      <c r="R2" s="213"/>
      <c r="S2" s="213"/>
      <c r="T2" s="213"/>
      <c r="U2" s="213"/>
      <c r="V2" s="213"/>
      <c r="W2" s="213"/>
      <c r="X2" s="213"/>
      <c r="Y2" s="213"/>
      <c r="Z2" s="213"/>
      <c r="AA2" s="213"/>
      <c r="AB2" s="213"/>
      <c r="AC2" s="388"/>
      <c r="AD2" s="388"/>
      <c r="AE2" s="388"/>
      <c r="AF2" s="388"/>
      <c r="AG2" s="388"/>
      <c r="AH2" s="213"/>
      <c r="AI2" s="213"/>
      <c r="AJ2" s="213"/>
      <c r="AK2" s="213"/>
      <c r="AL2" s="213"/>
      <c r="AM2" s="213"/>
      <c r="AN2" s="213"/>
      <c r="AO2" s="213"/>
      <c r="AP2" s="213"/>
      <c r="AQ2" s="213"/>
      <c r="AR2" s="213"/>
      <c r="AS2" s="213"/>
      <c r="AT2" s="213"/>
      <c r="AU2" s="213"/>
      <c r="AV2" s="213"/>
      <c r="AW2" s="213"/>
      <c r="AX2" s="213"/>
      <c r="AY2" s="213"/>
      <c r="AZ2" s="213"/>
      <c r="BA2" s="213"/>
      <c r="BB2" s="213"/>
      <c r="BC2" s="213"/>
      <c r="BD2" s="213"/>
      <c r="BE2" s="213"/>
      <c r="BF2" s="6"/>
      <c r="BG2" s="213"/>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7"/>
    </row>
    <row r="3" spans="2:93" ht="15" customHeight="1" x14ac:dyDescent="0.25">
      <c r="B3" s="42" t="s">
        <v>36</v>
      </c>
      <c r="C3" s="201">
        <v>7.4</v>
      </c>
      <c r="D3" s="391"/>
      <c r="E3" s="213"/>
      <c r="F3" s="213"/>
      <c r="G3" s="213"/>
      <c r="H3" s="213"/>
      <c r="I3" s="213"/>
      <c r="J3" s="213"/>
      <c r="K3" s="213"/>
      <c r="L3" s="213"/>
      <c r="M3" s="213"/>
      <c r="N3" s="213"/>
      <c r="O3" s="213"/>
      <c r="P3" s="213"/>
      <c r="Q3" s="213"/>
      <c r="R3" s="213"/>
      <c r="S3" s="213"/>
      <c r="T3" s="213"/>
      <c r="U3" s="213"/>
      <c r="V3" s="213"/>
      <c r="W3" s="213"/>
      <c r="X3" s="213"/>
      <c r="Y3" s="213"/>
      <c r="Z3" s="213"/>
      <c r="AA3" s="213"/>
      <c r="AB3" s="213"/>
      <c r="AC3" s="388"/>
      <c r="AD3" s="388"/>
      <c r="AE3" s="388"/>
      <c r="AF3" s="388"/>
      <c r="AG3" s="388"/>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6"/>
      <c r="BG3" s="213"/>
      <c r="BH3" s="9"/>
      <c r="BI3" s="88"/>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7"/>
    </row>
    <row r="4" spans="2:93" s="14" customFormat="1" ht="15" customHeight="1" x14ac:dyDescent="0.25">
      <c r="B4" s="5" t="s">
        <v>37</v>
      </c>
      <c r="C4" s="201">
        <v>39.200000000000003</v>
      </c>
      <c r="D4" s="391"/>
      <c r="E4" s="213"/>
      <c r="F4" s="213"/>
      <c r="G4" s="213"/>
      <c r="H4" s="213"/>
      <c r="I4" s="213"/>
      <c r="J4" s="213"/>
      <c r="K4" s="213"/>
      <c r="L4" s="213"/>
      <c r="M4" s="213"/>
      <c r="N4" s="213"/>
      <c r="O4" s="213"/>
      <c r="P4" s="213"/>
      <c r="Q4" s="213"/>
      <c r="R4" s="213"/>
      <c r="S4" s="213"/>
      <c r="T4" s="213"/>
      <c r="U4" s="213"/>
      <c r="V4" s="213"/>
      <c r="W4" s="213"/>
      <c r="X4" s="213"/>
      <c r="Y4" s="213"/>
      <c r="Z4" s="213"/>
      <c r="AA4" s="213"/>
      <c r="AB4" s="213"/>
      <c r="AC4" s="388"/>
      <c r="AD4" s="388"/>
      <c r="AE4" s="388"/>
      <c r="AF4" s="388"/>
      <c r="AG4" s="388"/>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12"/>
      <c r="BG4" s="213"/>
      <c r="BH4" s="11"/>
      <c r="BI4" s="6"/>
      <c r="BJ4" s="10"/>
      <c r="BK4" s="10"/>
      <c r="BL4" s="12"/>
      <c r="BM4" s="10"/>
      <c r="BN4" s="10"/>
      <c r="BO4" s="10"/>
      <c r="BP4" s="10"/>
      <c r="BQ4" s="10"/>
      <c r="BR4" s="12"/>
      <c r="BS4" s="10"/>
      <c r="BT4" s="10"/>
      <c r="BU4" s="10"/>
      <c r="BV4" s="10"/>
      <c r="BW4" s="10"/>
      <c r="BX4" s="12"/>
      <c r="BY4" s="10"/>
      <c r="BZ4" s="10"/>
      <c r="CA4" s="10"/>
      <c r="CB4" s="10"/>
      <c r="CC4" s="10"/>
      <c r="CD4" s="12"/>
      <c r="CE4" s="10"/>
      <c r="CF4" s="10"/>
      <c r="CG4" s="10"/>
      <c r="CH4" s="10"/>
      <c r="CI4" s="10"/>
      <c r="CJ4" s="12"/>
      <c r="CK4" s="10"/>
      <c r="CL4" s="10"/>
      <c r="CM4" s="10"/>
      <c r="CN4" s="10"/>
      <c r="CO4" s="13"/>
    </row>
    <row r="5" spans="2:93" s="14" customFormat="1" ht="15" customHeight="1" x14ac:dyDescent="0.25">
      <c r="B5" s="5"/>
      <c r="C5" s="201"/>
      <c r="D5" s="391"/>
      <c r="E5" s="213"/>
      <c r="F5" s="213"/>
      <c r="G5" s="213"/>
      <c r="H5" s="213"/>
      <c r="I5" s="213"/>
      <c r="J5" s="213"/>
      <c r="K5" s="213"/>
      <c r="L5" s="213"/>
      <c r="M5" s="213"/>
      <c r="N5" s="213"/>
      <c r="O5" s="213"/>
      <c r="P5" s="213"/>
      <c r="Q5" s="213"/>
      <c r="R5" s="213"/>
      <c r="S5" s="213"/>
      <c r="T5" s="213"/>
      <c r="U5" s="213"/>
      <c r="V5" s="213"/>
      <c r="W5" s="213"/>
      <c r="X5" s="213"/>
      <c r="Y5" s="213"/>
      <c r="Z5" s="213"/>
      <c r="AA5" s="213"/>
      <c r="AB5" s="213"/>
      <c r="AC5" s="388"/>
      <c r="AD5" s="388"/>
      <c r="AE5" s="388"/>
      <c r="AF5" s="388"/>
      <c r="AG5" s="388"/>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12"/>
      <c r="BG5" s="213"/>
      <c r="BH5" s="11"/>
      <c r="BI5" s="6"/>
      <c r="BJ5" s="10"/>
      <c r="BK5" s="10"/>
      <c r="BL5" s="12"/>
      <c r="BM5" s="10"/>
      <c r="BN5" s="10"/>
      <c r="BO5" s="10"/>
      <c r="BP5"/>
      <c r="BQ5" s="10"/>
      <c r="BR5" s="12"/>
      <c r="BS5" s="10"/>
      <c r="BT5" s="10"/>
      <c r="BU5" s="10"/>
      <c r="BV5" s="10"/>
      <c r="BW5" s="10"/>
      <c r="BX5" s="12"/>
      <c r="BY5" s="10"/>
      <c r="BZ5" s="10"/>
      <c r="CA5" s="10"/>
      <c r="CB5" s="10"/>
      <c r="CC5" s="10"/>
      <c r="CD5" s="12"/>
      <c r="CE5" s="10"/>
      <c r="CF5" s="10"/>
      <c r="CG5" s="10"/>
      <c r="CH5" s="10"/>
      <c r="CI5" s="10"/>
      <c r="CJ5" s="12"/>
      <c r="CK5" s="10"/>
      <c r="CL5" s="10"/>
      <c r="CM5" s="10"/>
      <c r="CN5" s="10"/>
      <c r="CO5" s="13"/>
    </row>
    <row r="6" spans="2:93" s="14" customFormat="1" x14ac:dyDescent="0.25">
      <c r="B6" s="5" t="s">
        <v>71</v>
      </c>
      <c r="C6" s="201">
        <v>17.5</v>
      </c>
      <c r="D6" s="391"/>
      <c r="E6" s="213"/>
      <c r="F6" s="213"/>
      <c r="G6" s="213"/>
      <c r="H6" s="213"/>
      <c r="I6" s="213"/>
      <c r="J6" s="213"/>
      <c r="K6" s="213"/>
      <c r="L6" s="213"/>
      <c r="M6" s="213"/>
      <c r="N6" s="213"/>
      <c r="O6" s="213"/>
      <c r="P6" s="213"/>
      <c r="Q6" s="213"/>
      <c r="R6" s="213"/>
      <c r="S6" s="213"/>
      <c r="T6" s="213"/>
      <c r="U6" s="213"/>
      <c r="V6" s="213"/>
      <c r="W6" s="213"/>
      <c r="X6" s="213"/>
      <c r="Y6" s="213"/>
      <c r="Z6" s="213"/>
      <c r="AA6" s="213"/>
      <c r="AB6" s="213"/>
      <c r="AC6" s="388"/>
      <c r="AD6" s="388"/>
      <c r="AE6" s="388"/>
      <c r="AF6" s="388"/>
      <c r="AG6" s="388"/>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12"/>
      <c r="BG6" s="213"/>
      <c r="BH6" s="11"/>
      <c r="BI6" s="10"/>
      <c r="BJ6" s="10"/>
      <c r="BK6" s="10"/>
      <c r="BL6" s="12"/>
      <c r="BM6" s="10"/>
      <c r="BN6" s="10"/>
      <c r="BO6" s="10"/>
      <c r="BP6" s="10"/>
      <c r="BQ6" s="10"/>
      <c r="BR6" s="12"/>
      <c r="BS6" s="10"/>
      <c r="BT6" s="10"/>
      <c r="BU6" s="10"/>
      <c r="BV6" s="10"/>
      <c r="BW6" s="10"/>
      <c r="BX6" s="12"/>
      <c r="BY6" s="10"/>
      <c r="BZ6" s="10"/>
      <c r="CA6" s="10"/>
      <c r="CB6" s="10"/>
      <c r="CC6" s="10"/>
      <c r="CD6" s="12"/>
      <c r="CE6" s="10"/>
      <c r="CF6" s="10"/>
      <c r="CG6" s="10"/>
      <c r="CH6" s="10"/>
      <c r="CI6" s="10"/>
      <c r="CJ6" s="12"/>
      <c r="CK6" s="10"/>
      <c r="CL6" s="10"/>
      <c r="CM6" s="10"/>
      <c r="CN6" s="10"/>
      <c r="CO6" s="13"/>
    </row>
    <row r="7" spans="2:93" s="14" customFormat="1" x14ac:dyDescent="0.25">
      <c r="B7" s="5" t="s">
        <v>72</v>
      </c>
      <c r="C7" s="201">
        <v>65.599999999999994</v>
      </c>
      <c r="D7" s="391"/>
      <c r="E7" s="213"/>
      <c r="F7" s="213"/>
      <c r="G7" s="213"/>
      <c r="H7" s="213"/>
      <c r="I7" s="213"/>
      <c r="J7" s="213"/>
      <c r="K7" s="213"/>
      <c r="L7" s="213"/>
      <c r="M7" s="213"/>
      <c r="N7" s="213"/>
      <c r="O7" s="213"/>
      <c r="P7" s="213"/>
      <c r="Q7" s="213"/>
      <c r="R7" s="213"/>
      <c r="S7" s="213"/>
      <c r="T7" s="213"/>
      <c r="U7" s="213"/>
      <c r="V7" s="213"/>
      <c r="W7" s="213"/>
      <c r="X7" s="213"/>
      <c r="Y7" s="213"/>
      <c r="Z7" s="213"/>
      <c r="AA7" s="213"/>
      <c r="AB7" s="213"/>
      <c r="AC7" s="388"/>
      <c r="AD7" s="388"/>
      <c r="AE7" s="388"/>
      <c r="AF7" s="388"/>
      <c r="AG7" s="388"/>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12"/>
      <c r="BG7" s="213"/>
      <c r="BH7" s="11"/>
      <c r="BI7" s="10"/>
      <c r="BJ7" s="10"/>
      <c r="BK7" s="10"/>
      <c r="BL7" s="12"/>
      <c r="BM7" s="10"/>
      <c r="BN7" s="10"/>
      <c r="BO7" s="10"/>
      <c r="BP7" s="10"/>
      <c r="BQ7" s="10"/>
      <c r="BR7" s="12"/>
      <c r="BS7" s="10"/>
      <c r="BT7" s="10"/>
      <c r="BU7" s="10"/>
      <c r="BV7" s="10"/>
      <c r="BW7" s="10"/>
      <c r="BX7" s="12"/>
      <c r="BY7" s="10"/>
      <c r="BZ7" s="10"/>
      <c r="CA7" s="10"/>
      <c r="CB7" s="10"/>
      <c r="CC7" s="10"/>
      <c r="CD7" s="12"/>
      <c r="CE7" s="10"/>
      <c r="CF7" s="10"/>
      <c r="CG7" s="10"/>
      <c r="CH7" s="10"/>
      <c r="CI7" s="10"/>
      <c r="CJ7" s="12"/>
      <c r="CK7" s="10"/>
      <c r="CL7" s="10"/>
      <c r="CM7" s="10"/>
      <c r="CN7" s="10"/>
      <c r="CO7" s="13"/>
    </row>
    <row r="8" spans="2:93" s="14" customFormat="1" x14ac:dyDescent="0.25">
      <c r="B8" s="5" t="s">
        <v>154</v>
      </c>
      <c r="C8" s="201">
        <v>15.4</v>
      </c>
      <c r="D8" s="391"/>
      <c r="E8" s="213"/>
      <c r="F8" s="213"/>
      <c r="G8" s="213"/>
      <c r="H8" s="213"/>
      <c r="I8" s="213"/>
      <c r="J8" s="213"/>
      <c r="K8" s="213"/>
      <c r="L8" s="213"/>
      <c r="M8" s="213"/>
      <c r="N8" s="213"/>
      <c r="O8" s="213"/>
      <c r="P8" s="213"/>
      <c r="Q8" s="213"/>
      <c r="R8" s="213"/>
      <c r="S8" s="213"/>
      <c r="T8" s="213"/>
      <c r="U8" s="213"/>
      <c r="V8" s="213"/>
      <c r="W8" s="213"/>
      <c r="X8" s="213"/>
      <c r="Y8" s="213"/>
      <c r="Z8" s="213"/>
      <c r="AA8" s="213"/>
      <c r="AB8" s="213"/>
      <c r="AC8" s="388"/>
      <c r="AD8" s="388"/>
      <c r="AE8" s="388"/>
      <c r="AF8" s="388"/>
      <c r="AG8" s="388"/>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12"/>
      <c r="BG8" s="213"/>
      <c r="BH8" s="11"/>
      <c r="BI8" s="10"/>
      <c r="BJ8" s="10"/>
      <c r="BK8" s="10"/>
      <c r="BL8" s="12"/>
      <c r="BM8" s="10"/>
      <c r="BN8" s="10"/>
      <c r="BO8" s="10"/>
      <c r="BP8" s="10"/>
      <c r="BQ8" s="10"/>
      <c r="BR8" s="12"/>
      <c r="BS8" s="10"/>
      <c r="BT8" s="10"/>
      <c r="BU8" s="10"/>
      <c r="BV8" s="10"/>
      <c r="BW8" s="10"/>
      <c r="BX8" s="12"/>
      <c r="BY8" s="10"/>
      <c r="BZ8" s="10"/>
      <c r="CA8" s="10"/>
      <c r="CB8" s="10"/>
      <c r="CC8" s="10"/>
      <c r="CD8" s="12"/>
      <c r="CE8" s="10"/>
      <c r="CF8" s="10"/>
      <c r="CG8" s="10"/>
      <c r="CH8" s="10"/>
      <c r="CI8" s="10"/>
      <c r="CJ8" s="12"/>
      <c r="CK8" s="10"/>
      <c r="CL8" s="10"/>
      <c r="CM8" s="10"/>
      <c r="CN8" s="10"/>
      <c r="CO8" s="13"/>
    </row>
    <row r="9" spans="2:93" s="14" customFormat="1" ht="15" customHeight="1" x14ac:dyDescent="0.25">
      <c r="B9" s="5" t="s">
        <v>226</v>
      </c>
      <c r="C9" s="201">
        <v>4.2</v>
      </c>
      <c r="D9" s="391"/>
      <c r="E9" s="213"/>
      <c r="F9" s="213"/>
      <c r="G9" s="213"/>
      <c r="H9" s="213"/>
      <c r="I9" s="213"/>
      <c r="J9" s="213"/>
      <c r="K9" s="213"/>
      <c r="L9" s="213"/>
      <c r="M9" s="213"/>
      <c r="N9" s="213"/>
      <c r="O9" s="213"/>
      <c r="P9" s="213"/>
      <c r="Q9" s="213"/>
      <c r="R9" s="213"/>
      <c r="S9" s="213"/>
      <c r="T9" s="213"/>
      <c r="U9" s="213"/>
      <c r="V9" s="213"/>
      <c r="W9" s="213"/>
      <c r="X9" s="213"/>
      <c r="Y9" s="213"/>
      <c r="Z9" s="213"/>
      <c r="AA9" s="213"/>
      <c r="AB9" s="213"/>
      <c r="AC9" s="388"/>
      <c r="AD9" s="388"/>
      <c r="AE9" s="388"/>
      <c r="AF9" s="388"/>
      <c r="AG9" s="388"/>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12"/>
      <c r="BG9" s="213"/>
      <c r="BH9" s="9"/>
      <c r="BI9" s="10"/>
      <c r="BJ9" s="10"/>
      <c r="BK9" s="10"/>
      <c r="BL9" s="12"/>
      <c r="BM9" s="10"/>
      <c r="BN9" s="10"/>
      <c r="BO9" s="10"/>
      <c r="BP9" s="10"/>
      <c r="BQ9" s="10"/>
      <c r="BR9" s="12"/>
      <c r="BS9" s="10"/>
      <c r="BT9" s="10"/>
      <c r="BU9" s="10"/>
      <c r="BV9" s="10"/>
      <c r="BW9" s="10"/>
      <c r="BX9" s="12"/>
      <c r="BY9" s="10"/>
      <c r="BZ9" s="10"/>
      <c r="CA9" s="10"/>
      <c r="CB9" s="10"/>
      <c r="CC9" s="10"/>
      <c r="CD9" s="12"/>
      <c r="CE9" s="10"/>
      <c r="CF9" s="10"/>
      <c r="CG9" s="10"/>
      <c r="CH9" s="10"/>
      <c r="CI9" s="10"/>
      <c r="CJ9" s="12"/>
      <c r="CK9" s="10"/>
      <c r="CL9" s="10"/>
      <c r="CM9" s="10"/>
      <c r="CN9" s="10"/>
      <c r="CO9" s="13"/>
    </row>
    <row r="10" spans="2:93" s="14" customFormat="1" ht="15" customHeight="1" x14ac:dyDescent="0.25">
      <c r="B10" s="42" t="s">
        <v>214</v>
      </c>
      <c r="C10" s="73">
        <v>-50.2</v>
      </c>
      <c r="D10" s="446"/>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388"/>
      <c r="AD10" s="388"/>
      <c r="AE10" s="388"/>
      <c r="AF10" s="388"/>
      <c r="AG10" s="388"/>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12"/>
      <c r="BG10" s="213"/>
      <c r="BH10" s="9"/>
      <c r="BI10" s="10"/>
      <c r="BJ10" s="10"/>
      <c r="BK10" s="10"/>
      <c r="BL10" s="12"/>
      <c r="BM10" s="10"/>
      <c r="BN10" s="10"/>
      <c r="BO10" s="10"/>
      <c r="BP10" s="10"/>
      <c r="BQ10" s="10"/>
      <c r="BR10" s="12"/>
      <c r="BS10" s="10"/>
      <c r="BT10" s="10"/>
      <c r="BU10" s="10"/>
      <c r="BV10" s="10"/>
      <c r="BW10" s="10"/>
      <c r="BX10" s="12"/>
      <c r="BY10" s="10"/>
      <c r="BZ10" s="10"/>
      <c r="CA10" s="10"/>
      <c r="CB10" s="10"/>
      <c r="CC10" s="10"/>
      <c r="CD10" s="12"/>
      <c r="CE10" s="10"/>
      <c r="CF10" s="10"/>
      <c r="CG10" s="10"/>
      <c r="CH10" s="10"/>
      <c r="CI10" s="10"/>
      <c r="CJ10" s="12"/>
      <c r="CK10" s="10"/>
      <c r="CL10" s="10"/>
      <c r="CM10" s="10"/>
      <c r="CN10" s="10"/>
      <c r="CO10" s="13"/>
    </row>
    <row r="11" spans="2:93" s="14" customFormat="1" ht="15" customHeight="1" x14ac:dyDescent="0.25">
      <c r="B11" s="42" t="s">
        <v>177</v>
      </c>
      <c r="C11" s="73">
        <v>61.5</v>
      </c>
      <c r="D11" s="446"/>
      <c r="E11" s="17"/>
      <c r="F11" s="17"/>
      <c r="G11" s="17"/>
      <c r="H11" s="17"/>
      <c r="I11" s="17"/>
      <c r="J11" s="17"/>
      <c r="K11" s="17"/>
      <c r="L11" s="17"/>
      <c r="M11" s="17"/>
      <c r="N11" s="17"/>
      <c r="O11" s="17"/>
      <c r="P11" s="17"/>
      <c r="Q11" s="17"/>
      <c r="R11" s="17"/>
      <c r="S11" s="17"/>
      <c r="T11" s="17"/>
      <c r="U11" s="17"/>
      <c r="V11" s="17"/>
      <c r="W11" s="17"/>
      <c r="X11" s="17"/>
      <c r="Y11" s="17"/>
      <c r="Z11" s="17"/>
      <c r="AA11" s="17"/>
      <c r="AB11" s="17"/>
      <c r="AC11" s="386"/>
      <c r="AD11" s="386"/>
      <c r="AE11" s="386"/>
      <c r="AF11" s="386"/>
      <c r="AG11" s="386"/>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2"/>
      <c r="BG11" s="17"/>
      <c r="BH11" s="11"/>
      <c r="BI11" s="10"/>
      <c r="BJ11" s="10"/>
      <c r="BK11" s="10"/>
      <c r="BL11" s="12"/>
      <c r="BM11" s="10"/>
      <c r="BN11" s="10"/>
      <c r="BO11" s="10"/>
      <c r="BP11" s="10"/>
      <c r="BQ11" s="10"/>
      <c r="BR11" s="12"/>
      <c r="BS11" s="10"/>
      <c r="BT11" s="10"/>
      <c r="BU11" s="10"/>
      <c r="BV11" s="10"/>
      <c r="BW11" s="10"/>
      <c r="BX11" s="12"/>
      <c r="BY11" s="10"/>
      <c r="BZ11" s="10"/>
      <c r="CA11" s="10"/>
      <c r="CB11" s="10"/>
      <c r="CC11" s="10"/>
      <c r="CD11" s="12"/>
      <c r="CE11" s="10"/>
      <c r="CF11" s="10"/>
      <c r="CG11" s="10"/>
      <c r="CH11" s="10"/>
      <c r="CI11" s="10"/>
      <c r="CJ11" s="12"/>
      <c r="CK11" s="10"/>
      <c r="CL11" s="10"/>
      <c r="CM11" s="10"/>
      <c r="CN11" s="10"/>
      <c r="CO11" s="13"/>
    </row>
    <row r="12" spans="2:93" s="14" customFormat="1" ht="15" customHeight="1" thickBot="1" x14ac:dyDescent="0.3">
      <c r="B12" s="86" t="s">
        <v>182</v>
      </c>
      <c r="C12" s="214">
        <v>6.1</v>
      </c>
      <c r="D12" s="446"/>
      <c r="E12" s="17"/>
      <c r="F12" s="17"/>
      <c r="G12" s="17"/>
      <c r="H12" s="17"/>
      <c r="I12" s="17"/>
      <c r="J12" s="17"/>
      <c r="K12" s="17"/>
      <c r="L12" s="17"/>
      <c r="M12" s="17"/>
      <c r="N12" s="17"/>
      <c r="O12" s="17"/>
      <c r="P12" s="17"/>
      <c r="Q12" s="17"/>
      <c r="R12" s="17"/>
      <c r="S12" s="17"/>
      <c r="T12" s="17"/>
      <c r="U12" s="17"/>
      <c r="V12" s="17"/>
      <c r="W12" s="17"/>
      <c r="X12" s="17"/>
      <c r="Y12" s="17"/>
      <c r="Z12" s="17"/>
      <c r="AA12" s="17"/>
      <c r="AB12" s="17"/>
      <c r="AC12" s="386"/>
      <c r="AD12" s="386"/>
      <c r="AE12" s="386"/>
      <c r="AF12" s="386"/>
      <c r="AG12" s="386"/>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2"/>
      <c r="BG12" s="17"/>
      <c r="BH12" s="11"/>
      <c r="BI12" s="10"/>
      <c r="BJ12" s="10"/>
      <c r="BK12" s="10"/>
      <c r="BL12" s="12"/>
      <c r="BM12" s="10"/>
      <c r="BN12" s="10"/>
      <c r="BO12" s="10"/>
      <c r="BP12" s="10"/>
      <c r="BQ12" s="10"/>
      <c r="BR12" s="12"/>
      <c r="BS12" s="10"/>
      <c r="BT12" s="10"/>
      <c r="BU12" s="10"/>
      <c r="BV12" s="10"/>
      <c r="BW12" s="10"/>
      <c r="BX12" s="12"/>
      <c r="BY12" s="10"/>
      <c r="BZ12" s="10"/>
      <c r="CA12" s="10"/>
      <c r="CB12" s="10"/>
      <c r="CC12" s="10"/>
      <c r="CD12" s="12"/>
      <c r="CE12" s="10"/>
      <c r="CF12" s="10"/>
      <c r="CG12" s="10"/>
      <c r="CH12" s="10"/>
      <c r="CI12" s="10"/>
      <c r="CJ12" s="12"/>
      <c r="CK12" s="10"/>
      <c r="CL12" s="10"/>
      <c r="CM12" s="10"/>
      <c r="CN12" s="10"/>
      <c r="CO12" s="13"/>
    </row>
    <row r="13" spans="2:93" s="14" customFormat="1" ht="15" customHeight="1" x14ac:dyDescent="0.25">
      <c r="B13" s="16"/>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386"/>
      <c r="AD13" s="386"/>
      <c r="AE13" s="386"/>
      <c r="AF13" s="386"/>
      <c r="AG13" s="386"/>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2"/>
      <c r="BG13" s="17"/>
      <c r="BH13" s="11"/>
      <c r="BI13" s="10"/>
      <c r="BJ13" s="10"/>
      <c r="BK13" s="10"/>
      <c r="BL13" s="12"/>
      <c r="BM13" s="10"/>
      <c r="BN13" s="10"/>
      <c r="BO13" s="10"/>
      <c r="BP13" s="10"/>
      <c r="BQ13" s="10"/>
      <c r="BR13" s="12"/>
      <c r="BS13" s="10"/>
      <c r="BT13" s="10"/>
      <c r="BU13" s="10"/>
      <c r="BV13" s="10"/>
      <c r="BW13" s="10"/>
      <c r="BX13" s="12"/>
      <c r="BY13" s="10"/>
      <c r="BZ13" s="10"/>
      <c r="CA13" s="10"/>
      <c r="CB13" s="10"/>
      <c r="CC13" s="10"/>
      <c r="CD13" s="12"/>
      <c r="CE13" s="10"/>
      <c r="CF13" s="10"/>
      <c r="CG13" s="10"/>
      <c r="CH13" s="10"/>
      <c r="CI13" s="10"/>
      <c r="CJ13" s="12"/>
      <c r="CK13" s="10"/>
      <c r="CL13" s="10"/>
      <c r="CM13" s="10"/>
      <c r="CN13" s="10"/>
      <c r="CO13" s="13"/>
    </row>
    <row r="14" spans="2:93" s="14" customFormat="1" ht="18" customHeight="1" thickBot="1" x14ac:dyDescent="0.3">
      <c r="B14" s="42" t="s">
        <v>252</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386"/>
      <c r="AD14" s="386"/>
      <c r="AE14" s="386"/>
      <c r="AF14" s="386"/>
      <c r="AG14" s="386"/>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2"/>
      <c r="BG14" s="17"/>
      <c r="BH14" s="11"/>
      <c r="BI14" s="10"/>
      <c r="BJ14" s="10"/>
      <c r="BK14" s="10"/>
      <c r="BL14" s="12"/>
      <c r="BM14" s="10"/>
      <c r="BN14" s="10"/>
      <c r="BO14" s="10"/>
      <c r="BP14" s="10"/>
      <c r="BQ14" s="10"/>
      <c r="BR14" s="12"/>
      <c r="BS14" s="10"/>
      <c r="BT14" s="10"/>
      <c r="BU14" s="10"/>
      <c r="BV14" s="10"/>
      <c r="BW14" s="10"/>
      <c r="BX14" s="12"/>
      <c r="BY14" s="10"/>
      <c r="BZ14" s="10"/>
      <c r="CA14" s="10"/>
      <c r="CB14" s="10"/>
      <c r="CC14" s="10"/>
      <c r="CD14" s="12"/>
      <c r="CE14" s="10"/>
      <c r="CF14" s="10"/>
      <c r="CG14" s="10"/>
      <c r="CH14" s="10"/>
      <c r="CI14" s="10"/>
      <c r="CJ14" s="12"/>
      <c r="CK14" s="10"/>
      <c r="CL14" s="10"/>
      <c r="CM14" s="10"/>
      <c r="CN14" s="10"/>
      <c r="CO14" s="13"/>
    </row>
    <row r="15" spans="2:93" ht="15.75" thickBot="1" x14ac:dyDescent="0.3">
      <c r="B15" s="16"/>
      <c r="C15" s="17"/>
      <c r="D15" s="17"/>
      <c r="E15" s="934">
        <v>2024</v>
      </c>
      <c r="F15" s="935"/>
      <c r="G15" s="935"/>
      <c r="H15" s="935"/>
      <c r="I15" s="936"/>
      <c r="J15" s="514"/>
      <c r="K15" s="934">
        <v>2023</v>
      </c>
      <c r="L15" s="935"/>
      <c r="M15" s="935"/>
      <c r="N15" s="935"/>
      <c r="O15" s="936"/>
      <c r="P15" s="484"/>
      <c r="Q15" s="934">
        <v>2022</v>
      </c>
      <c r="R15" s="935"/>
      <c r="S15" s="935"/>
      <c r="T15" s="935"/>
      <c r="U15" s="936"/>
      <c r="V15" s="17"/>
      <c r="W15" s="943">
        <v>2021</v>
      </c>
      <c r="X15" s="944"/>
      <c r="Y15" s="944"/>
      <c r="Z15" s="944"/>
      <c r="AA15" s="945"/>
      <c r="AB15" s="17"/>
      <c r="AC15" s="943">
        <v>2020</v>
      </c>
      <c r="AD15" s="944"/>
      <c r="AE15" s="944"/>
      <c r="AF15" s="944"/>
      <c r="AG15" s="945"/>
      <c r="AH15" s="17"/>
      <c r="AI15" s="928">
        <v>2019</v>
      </c>
      <c r="AJ15" s="929"/>
      <c r="AK15" s="929"/>
      <c r="AL15" s="929"/>
      <c r="AM15" s="930"/>
      <c r="AN15" s="17"/>
      <c r="AO15" s="928">
        <v>2018</v>
      </c>
      <c r="AP15" s="929"/>
      <c r="AQ15" s="929"/>
      <c r="AR15" s="929"/>
      <c r="AS15" s="930"/>
      <c r="AT15" s="17"/>
      <c r="AU15" s="928">
        <v>2017</v>
      </c>
      <c r="AV15" s="929"/>
      <c r="AW15" s="929"/>
      <c r="AX15" s="929"/>
      <c r="AY15" s="930"/>
      <c r="AZ15" s="17"/>
      <c r="BA15" s="928">
        <v>2016</v>
      </c>
      <c r="BB15" s="929"/>
      <c r="BC15" s="929"/>
      <c r="BD15" s="929"/>
      <c r="BE15" s="930"/>
      <c r="BF15" s="6"/>
      <c r="BG15" s="928">
        <v>2015</v>
      </c>
      <c r="BH15" s="929"/>
      <c r="BI15" s="929"/>
      <c r="BJ15" s="929"/>
      <c r="BK15" s="930"/>
      <c r="BL15" s="6"/>
      <c r="BM15" s="928">
        <v>2014</v>
      </c>
      <c r="BN15" s="929"/>
      <c r="BO15" s="929"/>
      <c r="BP15" s="929"/>
      <c r="BQ15" s="930"/>
      <c r="BR15" s="6"/>
      <c r="BS15" s="928">
        <v>2013</v>
      </c>
      <c r="BT15" s="929"/>
      <c r="BU15" s="929"/>
      <c r="BV15" s="929"/>
      <c r="BW15" s="930"/>
      <c r="BX15" s="6"/>
      <c r="BY15" s="928">
        <v>2012</v>
      </c>
      <c r="BZ15" s="929"/>
      <c r="CA15" s="929"/>
      <c r="CB15" s="929"/>
      <c r="CC15" s="930"/>
      <c r="CD15" s="6"/>
      <c r="CE15" s="928">
        <v>2011</v>
      </c>
      <c r="CF15" s="929"/>
      <c r="CG15" s="929"/>
      <c r="CH15" s="929"/>
      <c r="CI15" s="930"/>
      <c r="CJ15" s="6"/>
      <c r="CK15" s="928">
        <v>2010</v>
      </c>
      <c r="CL15" s="929"/>
      <c r="CM15" s="929"/>
      <c r="CN15" s="929"/>
      <c r="CO15" s="930"/>
    </row>
    <row r="16" spans="2:93" x14ac:dyDescent="0.25">
      <c r="B16" s="5"/>
      <c r="C16" s="17"/>
      <c r="D16" s="17"/>
      <c r="E16" s="450" t="s">
        <v>277</v>
      </c>
      <c r="F16" s="96" t="s">
        <v>278</v>
      </c>
      <c r="G16" s="10" t="s">
        <v>279</v>
      </c>
      <c r="H16" s="471" t="s">
        <v>280</v>
      </c>
      <c r="I16" s="81" t="s">
        <v>255</v>
      </c>
      <c r="J16" s="514"/>
      <c r="K16" s="450" t="s">
        <v>277</v>
      </c>
      <c r="L16" s="96" t="s">
        <v>278</v>
      </c>
      <c r="M16" s="10" t="s">
        <v>279</v>
      </c>
      <c r="N16" s="471" t="s">
        <v>280</v>
      </c>
      <c r="O16" s="81" t="s">
        <v>256</v>
      </c>
      <c r="P16" s="425"/>
      <c r="Q16" s="450" t="s">
        <v>277</v>
      </c>
      <c r="R16" s="96" t="s">
        <v>278</v>
      </c>
      <c r="S16" s="10" t="s">
        <v>279</v>
      </c>
      <c r="T16" s="471" t="s">
        <v>280</v>
      </c>
      <c r="U16" s="81" t="s">
        <v>257</v>
      </c>
      <c r="V16" s="17"/>
      <c r="W16" s="75" t="s">
        <v>277</v>
      </c>
      <c r="X16" s="10" t="s">
        <v>278</v>
      </c>
      <c r="Y16" s="10" t="s">
        <v>279</v>
      </c>
      <c r="Z16" s="10" t="s">
        <v>280</v>
      </c>
      <c r="AA16" s="13" t="s">
        <v>258</v>
      </c>
      <c r="AB16" s="17"/>
      <c r="AC16" s="75" t="s">
        <v>277</v>
      </c>
      <c r="AD16" s="10" t="s">
        <v>278</v>
      </c>
      <c r="AE16" s="10" t="s">
        <v>279</v>
      </c>
      <c r="AF16" s="10" t="s">
        <v>280</v>
      </c>
      <c r="AG16" s="13" t="s">
        <v>259</v>
      </c>
      <c r="AH16" s="17"/>
      <c r="AI16" s="75" t="s">
        <v>277</v>
      </c>
      <c r="AJ16" s="10" t="s">
        <v>278</v>
      </c>
      <c r="AK16" s="10" t="s">
        <v>279</v>
      </c>
      <c r="AL16" s="10" t="s">
        <v>280</v>
      </c>
      <c r="AM16" s="13" t="s">
        <v>260</v>
      </c>
      <c r="AN16" s="17"/>
      <c r="AO16" s="75" t="s">
        <v>277</v>
      </c>
      <c r="AP16" s="10" t="s">
        <v>278</v>
      </c>
      <c r="AQ16" s="10" t="s">
        <v>279</v>
      </c>
      <c r="AR16" s="10" t="s">
        <v>280</v>
      </c>
      <c r="AS16" s="13" t="s">
        <v>261</v>
      </c>
      <c r="AT16" s="17"/>
      <c r="AU16" s="75" t="s">
        <v>277</v>
      </c>
      <c r="AV16" s="10" t="s">
        <v>278</v>
      </c>
      <c r="AW16" s="10" t="s">
        <v>279</v>
      </c>
      <c r="AX16" s="10" t="s">
        <v>280</v>
      </c>
      <c r="AY16" s="13" t="s">
        <v>262</v>
      </c>
      <c r="AZ16" s="17"/>
      <c r="BA16" s="75" t="s">
        <v>277</v>
      </c>
      <c r="BB16" s="10" t="s">
        <v>278</v>
      </c>
      <c r="BC16" s="10" t="s">
        <v>279</v>
      </c>
      <c r="BD16" s="10" t="s">
        <v>280</v>
      </c>
      <c r="BE16" s="13" t="s">
        <v>263</v>
      </c>
      <c r="BF16" s="6"/>
      <c r="BG16" s="75" t="s">
        <v>277</v>
      </c>
      <c r="BH16" s="10" t="s">
        <v>278</v>
      </c>
      <c r="BI16" s="10" t="s">
        <v>279</v>
      </c>
      <c r="BJ16" s="10" t="s">
        <v>280</v>
      </c>
      <c r="BK16" s="13" t="s">
        <v>264</v>
      </c>
      <c r="BL16" s="6"/>
      <c r="BM16" s="75" t="s">
        <v>277</v>
      </c>
      <c r="BN16" s="10" t="s">
        <v>278</v>
      </c>
      <c r="BO16" s="10" t="s">
        <v>279</v>
      </c>
      <c r="BP16" s="10" t="s">
        <v>280</v>
      </c>
      <c r="BQ16" s="13" t="s">
        <v>265</v>
      </c>
      <c r="BR16" s="6"/>
      <c r="BS16" s="75" t="s">
        <v>277</v>
      </c>
      <c r="BT16" s="10" t="s">
        <v>278</v>
      </c>
      <c r="BU16" s="10" t="s">
        <v>279</v>
      </c>
      <c r="BV16" s="10" t="s">
        <v>280</v>
      </c>
      <c r="BW16" s="13" t="s">
        <v>266</v>
      </c>
      <c r="BX16" s="6"/>
      <c r="BY16" s="75" t="s">
        <v>277</v>
      </c>
      <c r="BZ16" s="10" t="s">
        <v>278</v>
      </c>
      <c r="CA16" s="10" t="s">
        <v>279</v>
      </c>
      <c r="CB16" s="10" t="s">
        <v>280</v>
      </c>
      <c r="CC16" s="13" t="s">
        <v>267</v>
      </c>
      <c r="CD16" s="6"/>
      <c r="CE16" s="75" t="s">
        <v>277</v>
      </c>
      <c r="CF16" s="10" t="s">
        <v>278</v>
      </c>
      <c r="CG16" s="10" t="s">
        <v>279</v>
      </c>
      <c r="CH16" s="10" t="s">
        <v>280</v>
      </c>
      <c r="CI16" s="13" t="s">
        <v>268</v>
      </c>
      <c r="CJ16" s="6"/>
      <c r="CK16" s="75" t="s">
        <v>277</v>
      </c>
      <c r="CL16" s="10" t="s">
        <v>278</v>
      </c>
      <c r="CM16" s="10" t="s">
        <v>279</v>
      </c>
      <c r="CN16" s="10" t="s">
        <v>280</v>
      </c>
      <c r="CO16" s="13" t="s">
        <v>269</v>
      </c>
    </row>
    <row r="17" spans="1:93" x14ac:dyDescent="0.25">
      <c r="B17" s="5"/>
      <c r="C17" s="17"/>
      <c r="D17" s="17"/>
      <c r="E17" s="24"/>
      <c r="F17" s="366"/>
      <c r="G17" s="366"/>
      <c r="H17" s="366"/>
      <c r="I17" s="23"/>
      <c r="J17" s="514"/>
      <c r="K17" s="24"/>
      <c r="L17" s="366"/>
      <c r="M17" s="366"/>
      <c r="N17" s="366"/>
      <c r="O17" s="23"/>
      <c r="P17" s="426"/>
      <c r="Q17" s="24"/>
      <c r="R17" s="366"/>
      <c r="S17" s="366"/>
      <c r="T17" s="366"/>
      <c r="U17" s="23"/>
      <c r="V17" s="17"/>
      <c r="W17" s="24"/>
      <c r="X17" s="366"/>
      <c r="Y17" s="366"/>
      <c r="Z17" s="366"/>
      <c r="AA17" s="23"/>
      <c r="AB17" s="17"/>
      <c r="AC17" s="24"/>
      <c r="AD17" s="366"/>
      <c r="AE17" s="366"/>
      <c r="AF17" s="366"/>
      <c r="AG17" s="23"/>
      <c r="AH17" s="17"/>
      <c r="AI17" s="24"/>
      <c r="AJ17" s="22"/>
      <c r="AK17" s="22"/>
      <c r="AL17" s="22"/>
      <c r="AM17" s="23"/>
      <c r="AN17" s="17"/>
      <c r="AO17" s="24"/>
      <c r="AP17" s="22"/>
      <c r="AQ17" s="22"/>
      <c r="AR17" s="22"/>
      <c r="AS17" s="23"/>
      <c r="AT17" s="17"/>
      <c r="AU17" s="24"/>
      <c r="AV17" s="22"/>
      <c r="AW17" s="22"/>
      <c r="AX17" s="22"/>
      <c r="AY17" s="23"/>
      <c r="AZ17" s="17"/>
      <c r="BA17" s="24"/>
      <c r="BB17" s="22"/>
      <c r="BC17" s="22"/>
      <c r="BD17" s="22"/>
      <c r="BE17" s="23"/>
      <c r="BF17" s="6"/>
      <c r="BG17" s="24"/>
      <c r="BH17" s="22"/>
      <c r="BI17" s="22"/>
      <c r="BJ17" s="22"/>
      <c r="BK17" s="23"/>
      <c r="BL17" s="6"/>
      <c r="BM17" s="24"/>
      <c r="BN17" s="22"/>
      <c r="BO17" s="22"/>
      <c r="BP17" s="22"/>
      <c r="BQ17" s="23"/>
      <c r="BR17" s="6"/>
      <c r="BS17" s="24"/>
      <c r="BT17" s="22"/>
      <c r="BU17" s="22"/>
      <c r="BV17" s="22"/>
      <c r="BW17" s="23"/>
      <c r="BX17" s="6"/>
      <c r="BY17" s="24"/>
      <c r="BZ17" s="22"/>
      <c r="CA17" s="22"/>
      <c r="CB17" s="22"/>
      <c r="CC17" s="23"/>
      <c r="CD17" s="6"/>
      <c r="CE17" s="24"/>
      <c r="CF17" s="22"/>
      <c r="CG17" s="22"/>
      <c r="CH17" s="22"/>
      <c r="CI17" s="23"/>
      <c r="CJ17" s="6"/>
      <c r="CK17" s="24"/>
      <c r="CL17" s="22"/>
      <c r="CM17" s="22"/>
      <c r="CN17" s="22"/>
      <c r="CO17" s="23"/>
    </row>
    <row r="18" spans="1:93" s="14" customFormat="1" x14ac:dyDescent="0.25">
      <c r="A18" s="4" t="s">
        <v>3</v>
      </c>
      <c r="B18" s="16" t="s">
        <v>3</v>
      </c>
      <c r="C18" s="17"/>
      <c r="D18" s="17"/>
      <c r="E18" s="485">
        <v>21218</v>
      </c>
      <c r="F18" s="367">
        <v>28557</v>
      </c>
      <c r="G18" s="367">
        <v>21755</v>
      </c>
      <c r="H18" s="367"/>
      <c r="I18" s="21"/>
      <c r="J18" s="514"/>
      <c r="K18" s="485">
        <v>22418</v>
      </c>
      <c r="L18" s="367">
        <v>26149</v>
      </c>
      <c r="M18" s="367">
        <v>23218</v>
      </c>
      <c r="N18" s="367">
        <v>22073.885999999999</v>
      </c>
      <c r="O18" s="21">
        <v>93858.885999999999</v>
      </c>
      <c r="P18" s="426"/>
      <c r="Q18" s="25">
        <v>20210</v>
      </c>
      <c r="R18" s="367">
        <v>26506</v>
      </c>
      <c r="S18" s="367">
        <v>21540</v>
      </c>
      <c r="T18" s="367">
        <v>20179</v>
      </c>
      <c r="U18" s="21">
        <v>88435</v>
      </c>
      <c r="V18" s="17"/>
      <c r="W18" s="25">
        <v>22328</v>
      </c>
      <c r="X18" s="367">
        <v>26956</v>
      </c>
      <c r="Y18" s="367">
        <v>19816</v>
      </c>
      <c r="Z18" s="367">
        <v>24531</v>
      </c>
      <c r="AA18" s="21">
        <v>93631</v>
      </c>
      <c r="AB18" s="17"/>
      <c r="AC18" s="25">
        <v>19649</v>
      </c>
      <c r="AD18" s="367">
        <v>20044</v>
      </c>
      <c r="AE18" s="367">
        <v>19478</v>
      </c>
      <c r="AF18" s="367">
        <v>15557</v>
      </c>
      <c r="AG18" s="21">
        <v>74728</v>
      </c>
      <c r="AH18" s="17"/>
      <c r="AI18" s="25">
        <v>22452</v>
      </c>
      <c r="AJ18" s="20">
        <v>22971</v>
      </c>
      <c r="AK18" s="20">
        <v>23319</v>
      </c>
      <c r="AL18" s="20">
        <v>21253</v>
      </c>
      <c r="AM18" s="21">
        <v>89995</v>
      </c>
      <c r="AN18" s="17"/>
      <c r="AO18" s="25">
        <v>22162</v>
      </c>
      <c r="AP18" s="20">
        <v>23954</v>
      </c>
      <c r="AQ18" s="20">
        <v>24260</v>
      </c>
      <c r="AR18" s="20">
        <v>20190</v>
      </c>
      <c r="AS18" s="21">
        <v>90566</v>
      </c>
      <c r="AT18" s="17"/>
      <c r="AU18" s="25">
        <v>22613</v>
      </c>
      <c r="AV18" s="20">
        <v>27289</v>
      </c>
      <c r="AW18" s="20">
        <v>27835</v>
      </c>
      <c r="AX18" s="20">
        <v>25232</v>
      </c>
      <c r="AY18" s="21">
        <v>102969</v>
      </c>
      <c r="AZ18" s="17"/>
      <c r="BA18" s="25">
        <v>19415</v>
      </c>
      <c r="BB18" s="20">
        <v>25969</v>
      </c>
      <c r="BC18" s="20">
        <v>29664</v>
      </c>
      <c r="BD18" s="20">
        <v>28300</v>
      </c>
      <c r="BE18" s="21">
        <v>103348</v>
      </c>
      <c r="BF18" s="12"/>
      <c r="BG18" s="25">
        <v>20668</v>
      </c>
      <c r="BH18" s="20">
        <v>21492</v>
      </c>
      <c r="BI18" s="20">
        <v>21944</v>
      </c>
      <c r="BJ18" s="20">
        <v>22402</v>
      </c>
      <c r="BK18" s="21">
        <v>86506</v>
      </c>
      <c r="BL18" s="12"/>
      <c r="BM18" s="25">
        <v>19572</v>
      </c>
      <c r="BN18" s="20">
        <v>19467</v>
      </c>
      <c r="BO18" s="20">
        <v>22429</v>
      </c>
      <c r="BP18" s="20">
        <v>20787</v>
      </c>
      <c r="BQ18" s="21">
        <v>82255</v>
      </c>
      <c r="BR18" s="26"/>
      <c r="BS18" s="25">
        <v>16207</v>
      </c>
      <c r="BT18" s="20">
        <v>16420</v>
      </c>
      <c r="BU18" s="20">
        <v>16946</v>
      </c>
      <c r="BV18" s="20">
        <v>17767</v>
      </c>
      <c r="BW18" s="21">
        <v>67340</v>
      </c>
      <c r="BX18" s="26"/>
      <c r="BY18" s="25">
        <v>13681</v>
      </c>
      <c r="BZ18" s="20">
        <v>13344</v>
      </c>
      <c r="CA18" s="20">
        <v>18540</v>
      </c>
      <c r="CB18" s="20">
        <v>18467</v>
      </c>
      <c r="CC18" s="21">
        <v>64032</v>
      </c>
      <c r="CD18" s="26"/>
      <c r="CE18" s="25">
        <v>11471</v>
      </c>
      <c r="CF18" s="20">
        <v>11186</v>
      </c>
      <c r="CG18" s="20">
        <v>10726</v>
      </c>
      <c r="CH18" s="20">
        <v>10944</v>
      </c>
      <c r="CI18" s="21">
        <v>44327</v>
      </c>
      <c r="CJ18" s="26"/>
      <c r="CK18" s="25">
        <v>0</v>
      </c>
      <c r="CL18" s="20">
        <v>0</v>
      </c>
      <c r="CM18" s="20">
        <v>1469</v>
      </c>
      <c r="CN18" s="20">
        <v>10758</v>
      </c>
      <c r="CO18" s="21">
        <v>12227</v>
      </c>
    </row>
    <row r="19" spans="1:93" s="189" customFormat="1" x14ac:dyDescent="0.25">
      <c r="A19" s="4" t="s">
        <v>186</v>
      </c>
      <c r="B19" s="16" t="s">
        <v>4</v>
      </c>
      <c r="C19" s="253"/>
      <c r="D19" s="253"/>
      <c r="E19" s="486">
        <v>7260</v>
      </c>
      <c r="F19" s="368">
        <v>10164</v>
      </c>
      <c r="G19" s="368">
        <v>7931</v>
      </c>
      <c r="H19" s="368"/>
      <c r="I19" s="258"/>
      <c r="J19" s="515"/>
      <c r="K19" s="486">
        <v>8303</v>
      </c>
      <c r="L19" s="368">
        <v>9345</v>
      </c>
      <c r="M19" s="368">
        <v>8181</v>
      </c>
      <c r="N19" s="368">
        <v>7709.6080000000002</v>
      </c>
      <c r="O19" s="258">
        <v>33538.608</v>
      </c>
      <c r="P19" s="426"/>
      <c r="Q19" s="257">
        <v>8033</v>
      </c>
      <c r="R19" s="368">
        <v>9711</v>
      </c>
      <c r="S19" s="368">
        <v>8383</v>
      </c>
      <c r="T19" s="368">
        <v>7878</v>
      </c>
      <c r="U19" s="258">
        <v>34005</v>
      </c>
      <c r="V19" s="253"/>
      <c r="W19" s="257">
        <v>7299</v>
      </c>
      <c r="X19" s="368">
        <v>9129</v>
      </c>
      <c r="Y19" s="368">
        <v>6695</v>
      </c>
      <c r="Z19" s="368">
        <v>9370</v>
      </c>
      <c r="AA19" s="258">
        <v>32493</v>
      </c>
      <c r="AB19" s="253"/>
      <c r="AC19" s="257">
        <v>6883</v>
      </c>
      <c r="AD19" s="368">
        <v>6868</v>
      </c>
      <c r="AE19" s="368">
        <v>6712</v>
      </c>
      <c r="AF19" s="368">
        <v>4972</v>
      </c>
      <c r="AG19" s="258">
        <v>25435</v>
      </c>
      <c r="AH19" s="253"/>
      <c r="AI19" s="257">
        <v>8234</v>
      </c>
      <c r="AJ19" s="256">
        <v>8398</v>
      </c>
      <c r="AK19" s="256">
        <v>8510</v>
      </c>
      <c r="AL19" s="256">
        <v>7772</v>
      </c>
      <c r="AM19" s="258">
        <v>32914</v>
      </c>
      <c r="AN19" s="253"/>
      <c r="AO19" s="257">
        <v>7223</v>
      </c>
      <c r="AP19" s="256">
        <v>8170</v>
      </c>
      <c r="AQ19" s="256">
        <v>8232</v>
      </c>
      <c r="AR19" s="256">
        <v>7255</v>
      </c>
      <c r="AS19" s="258">
        <v>30880</v>
      </c>
      <c r="AT19" s="253"/>
      <c r="AU19" s="257">
        <v>7515</v>
      </c>
      <c r="AV19" s="256">
        <v>8973</v>
      </c>
      <c r="AW19" s="256">
        <v>9003</v>
      </c>
      <c r="AX19" s="256">
        <v>8533</v>
      </c>
      <c r="AY19" s="258">
        <v>34024</v>
      </c>
      <c r="AZ19" s="253"/>
      <c r="BA19" s="257">
        <v>6802</v>
      </c>
      <c r="BB19" s="256">
        <v>8549</v>
      </c>
      <c r="BC19" s="256">
        <v>13818</v>
      </c>
      <c r="BD19" s="256">
        <v>10793</v>
      </c>
      <c r="BE19" s="258">
        <v>39962</v>
      </c>
      <c r="BF19" s="210"/>
      <c r="BG19" s="257">
        <v>7155</v>
      </c>
      <c r="BH19" s="256">
        <v>7348</v>
      </c>
      <c r="BI19" s="256">
        <v>7866</v>
      </c>
      <c r="BJ19" s="256">
        <v>7700</v>
      </c>
      <c r="BK19" s="258">
        <v>30069</v>
      </c>
      <c r="BL19" s="210"/>
      <c r="BM19" s="257">
        <v>7182</v>
      </c>
      <c r="BN19" s="256">
        <v>7079</v>
      </c>
      <c r="BO19" s="256">
        <v>7986</v>
      </c>
      <c r="BP19" s="256">
        <v>7493</v>
      </c>
      <c r="BQ19" s="258">
        <v>29740</v>
      </c>
      <c r="BR19" s="161"/>
      <c r="BS19" s="257">
        <v>6048</v>
      </c>
      <c r="BT19" s="256">
        <v>6253</v>
      </c>
      <c r="BU19" s="256">
        <v>6714</v>
      </c>
      <c r="BV19" s="256">
        <v>6677</v>
      </c>
      <c r="BW19" s="258">
        <v>25692</v>
      </c>
      <c r="BX19" s="161"/>
      <c r="BY19" s="257">
        <v>5715</v>
      </c>
      <c r="BZ19" s="256">
        <v>4827</v>
      </c>
      <c r="CA19" s="256">
        <v>7148</v>
      </c>
      <c r="CB19" s="256">
        <v>7401</v>
      </c>
      <c r="CC19" s="258">
        <v>25091</v>
      </c>
      <c r="CD19" s="161"/>
      <c r="CE19" s="257">
        <v>4406</v>
      </c>
      <c r="CF19" s="256">
        <v>4077</v>
      </c>
      <c r="CG19" s="256">
        <v>3601</v>
      </c>
      <c r="CH19" s="256">
        <v>4061</v>
      </c>
      <c r="CI19" s="258">
        <v>16145</v>
      </c>
      <c r="CJ19" s="161"/>
      <c r="CK19" s="257">
        <v>0</v>
      </c>
      <c r="CL19" s="256">
        <v>0</v>
      </c>
      <c r="CM19" s="256">
        <v>1035</v>
      </c>
      <c r="CN19" s="256">
        <v>7072</v>
      </c>
      <c r="CO19" s="258">
        <v>8107</v>
      </c>
    </row>
    <row r="20" spans="1:93" s="14" customFormat="1" x14ac:dyDescent="0.25">
      <c r="A20" s="4" t="s">
        <v>5</v>
      </c>
      <c r="B20" s="16" t="s">
        <v>5</v>
      </c>
      <c r="C20" s="17"/>
      <c r="D20" s="17"/>
      <c r="E20" s="25">
        <v>13958</v>
      </c>
      <c r="F20" s="367">
        <v>18393</v>
      </c>
      <c r="G20" s="367">
        <v>13824</v>
      </c>
      <c r="H20" s="367"/>
      <c r="I20" s="21"/>
      <c r="J20" s="514"/>
      <c r="K20" s="485">
        <v>14115</v>
      </c>
      <c r="L20" s="367">
        <v>16804</v>
      </c>
      <c r="M20" s="367">
        <v>15037</v>
      </c>
      <c r="N20" s="367">
        <v>14364.277999999998</v>
      </c>
      <c r="O20" s="21">
        <v>60320.277999999998</v>
      </c>
      <c r="P20" s="426"/>
      <c r="Q20" s="25">
        <v>12177</v>
      </c>
      <c r="R20" s="367">
        <v>16795</v>
      </c>
      <c r="S20" s="367">
        <v>13157</v>
      </c>
      <c r="T20" s="367">
        <v>12301</v>
      </c>
      <c r="U20" s="21">
        <v>54430</v>
      </c>
      <c r="V20" s="17"/>
      <c r="W20" s="25">
        <v>15029</v>
      </c>
      <c r="X20" s="367">
        <v>17827</v>
      </c>
      <c r="Y20" s="367">
        <v>13121</v>
      </c>
      <c r="Z20" s="367">
        <v>15161</v>
      </c>
      <c r="AA20" s="21">
        <v>61138</v>
      </c>
      <c r="AB20" s="17"/>
      <c r="AC20" s="25">
        <v>12766</v>
      </c>
      <c r="AD20" s="367">
        <v>13176</v>
      </c>
      <c r="AE20" s="367">
        <v>12766</v>
      </c>
      <c r="AF20" s="367">
        <v>10585</v>
      </c>
      <c r="AG20" s="21">
        <v>49293</v>
      </c>
      <c r="AH20" s="17"/>
      <c r="AI20" s="25">
        <v>14218</v>
      </c>
      <c r="AJ20" s="20">
        <v>14573</v>
      </c>
      <c r="AK20" s="20">
        <v>14809</v>
      </c>
      <c r="AL20" s="20">
        <v>13481</v>
      </c>
      <c r="AM20" s="21">
        <v>57081</v>
      </c>
      <c r="AN20" s="17"/>
      <c r="AO20" s="25">
        <v>14939</v>
      </c>
      <c r="AP20" s="20">
        <v>15784</v>
      </c>
      <c r="AQ20" s="20">
        <v>16028</v>
      </c>
      <c r="AR20" s="20">
        <v>12935</v>
      </c>
      <c r="AS20" s="21">
        <v>59686</v>
      </c>
      <c r="AT20" s="17"/>
      <c r="AU20" s="25">
        <v>15098</v>
      </c>
      <c r="AV20" s="20">
        <v>18316</v>
      </c>
      <c r="AW20" s="20">
        <v>18832</v>
      </c>
      <c r="AX20" s="20">
        <v>16699</v>
      </c>
      <c r="AY20" s="21">
        <v>68945</v>
      </c>
      <c r="AZ20" s="17"/>
      <c r="BA20" s="25">
        <v>12613</v>
      </c>
      <c r="BB20" s="20">
        <v>17420</v>
      </c>
      <c r="BC20" s="20">
        <v>15846</v>
      </c>
      <c r="BD20" s="20">
        <v>17507</v>
      </c>
      <c r="BE20" s="21">
        <v>63386</v>
      </c>
      <c r="BF20" s="12"/>
      <c r="BG20" s="25">
        <v>13513</v>
      </c>
      <c r="BH20" s="20">
        <v>14144</v>
      </c>
      <c r="BI20" s="20">
        <v>14078</v>
      </c>
      <c r="BJ20" s="20">
        <v>14702</v>
      </c>
      <c r="BK20" s="21">
        <v>56437</v>
      </c>
      <c r="BL20" s="12"/>
      <c r="BM20" s="25">
        <v>12390</v>
      </c>
      <c r="BN20" s="20">
        <v>12388</v>
      </c>
      <c r="BO20" s="20">
        <v>14443</v>
      </c>
      <c r="BP20" s="20">
        <v>13294</v>
      </c>
      <c r="BQ20" s="21">
        <v>52515</v>
      </c>
      <c r="BR20" s="26"/>
      <c r="BS20" s="25">
        <v>10159</v>
      </c>
      <c r="BT20" s="20">
        <v>10167</v>
      </c>
      <c r="BU20" s="20">
        <v>10232</v>
      </c>
      <c r="BV20" s="20">
        <v>11090</v>
      </c>
      <c r="BW20" s="21">
        <v>41648</v>
      </c>
      <c r="BX20" s="26"/>
      <c r="BY20" s="25">
        <v>7966</v>
      </c>
      <c r="BZ20" s="20">
        <v>8517</v>
      </c>
      <c r="CA20" s="20">
        <v>11392</v>
      </c>
      <c r="CB20" s="20">
        <v>11066</v>
      </c>
      <c r="CC20" s="21">
        <v>38941</v>
      </c>
      <c r="CD20" s="26"/>
      <c r="CE20" s="25">
        <v>7065</v>
      </c>
      <c r="CF20" s="20">
        <v>7109</v>
      </c>
      <c r="CG20" s="20">
        <v>7125</v>
      </c>
      <c r="CH20" s="20">
        <v>6883</v>
      </c>
      <c r="CI20" s="21">
        <v>28182</v>
      </c>
      <c r="CJ20" s="26"/>
      <c r="CK20" s="25">
        <v>0</v>
      </c>
      <c r="CL20" s="20">
        <v>0</v>
      </c>
      <c r="CM20" s="20">
        <v>434</v>
      </c>
      <c r="CN20" s="20">
        <v>3686</v>
      </c>
      <c r="CO20" s="21">
        <v>4120</v>
      </c>
    </row>
    <row r="21" spans="1:93" ht="15" hidden="1" customHeight="1" outlineLevel="1" x14ac:dyDescent="0.25">
      <c r="A21" s="4" t="s">
        <v>187</v>
      </c>
      <c r="B21" s="5" t="s">
        <v>6</v>
      </c>
      <c r="C21" s="17"/>
      <c r="D21" s="17"/>
      <c r="E21" s="487">
        <v>12991</v>
      </c>
      <c r="F21" s="369">
        <v>13865</v>
      </c>
      <c r="G21" s="369">
        <v>12793</v>
      </c>
      <c r="H21" s="369"/>
      <c r="I21" s="29"/>
      <c r="J21" s="514"/>
      <c r="K21" s="487">
        <v>11737</v>
      </c>
      <c r="L21" s="369">
        <v>12285</v>
      </c>
      <c r="M21" s="369">
        <v>11759</v>
      </c>
      <c r="N21" s="369">
        <v>11795.105000000003</v>
      </c>
      <c r="O21" s="29">
        <v>47576.105000000003</v>
      </c>
      <c r="P21" s="426"/>
      <c r="Q21" s="27">
        <v>10467</v>
      </c>
      <c r="R21" s="369">
        <v>11258</v>
      </c>
      <c r="S21" s="369">
        <v>10577</v>
      </c>
      <c r="T21" s="369">
        <v>10438</v>
      </c>
      <c r="U21" s="29">
        <v>42740</v>
      </c>
      <c r="V21" s="17"/>
      <c r="W21" s="27">
        <v>10925</v>
      </c>
      <c r="X21" s="369">
        <v>12052</v>
      </c>
      <c r="Y21" s="369">
        <v>10892</v>
      </c>
      <c r="Z21" s="369">
        <v>10053</v>
      </c>
      <c r="AA21" s="29">
        <v>43922</v>
      </c>
      <c r="AB21" s="17"/>
      <c r="AC21" s="27">
        <v>9256</v>
      </c>
      <c r="AD21" s="369">
        <v>9194</v>
      </c>
      <c r="AE21" s="369">
        <v>8447</v>
      </c>
      <c r="AF21" s="369">
        <v>9382</v>
      </c>
      <c r="AG21" s="29">
        <v>36279</v>
      </c>
      <c r="AH21" s="17"/>
      <c r="AI21" s="27">
        <v>9132</v>
      </c>
      <c r="AJ21" s="28">
        <v>9827</v>
      </c>
      <c r="AK21" s="28">
        <v>9635</v>
      </c>
      <c r="AL21" s="28">
        <v>10273</v>
      </c>
      <c r="AM21" s="29">
        <v>38867</v>
      </c>
      <c r="AN21" s="17"/>
      <c r="AO21" s="27">
        <v>10671</v>
      </c>
      <c r="AP21" s="28">
        <v>10083</v>
      </c>
      <c r="AQ21" s="28">
        <v>9890</v>
      </c>
      <c r="AR21" s="28">
        <v>9571</v>
      </c>
      <c r="AS21" s="29">
        <v>40215</v>
      </c>
      <c r="AT21" s="17"/>
      <c r="AU21" s="27">
        <v>9307</v>
      </c>
      <c r="AV21" s="28">
        <v>9079</v>
      </c>
      <c r="AW21" s="28">
        <v>9973</v>
      </c>
      <c r="AX21" s="28">
        <v>5001</v>
      </c>
      <c r="AY21" s="29">
        <v>33360</v>
      </c>
      <c r="AZ21" s="17"/>
      <c r="BA21" s="27">
        <v>7825</v>
      </c>
      <c r="BB21" s="28">
        <v>9715</v>
      </c>
      <c r="BC21" s="28">
        <v>9950</v>
      </c>
      <c r="BD21" s="28">
        <v>10213</v>
      </c>
      <c r="BE21" s="29">
        <v>37703</v>
      </c>
      <c r="BF21" s="6"/>
      <c r="BG21" s="27">
        <v>7343</v>
      </c>
      <c r="BH21" s="28">
        <v>7741</v>
      </c>
      <c r="BI21" s="28">
        <v>7602</v>
      </c>
      <c r="BJ21" s="28">
        <v>8611</v>
      </c>
      <c r="BK21" s="29">
        <v>31297</v>
      </c>
      <c r="BL21" s="6"/>
      <c r="BM21" s="27">
        <v>7179</v>
      </c>
      <c r="BN21" s="28">
        <v>7279</v>
      </c>
      <c r="BO21" s="28">
        <v>8682</v>
      </c>
      <c r="BP21" s="28">
        <v>7751</v>
      </c>
      <c r="BQ21" s="23">
        <v>30891</v>
      </c>
      <c r="BR21" s="30"/>
      <c r="BS21" s="27">
        <v>6577</v>
      </c>
      <c r="BT21" s="28">
        <v>6049</v>
      </c>
      <c r="BU21" s="28">
        <v>6313</v>
      </c>
      <c r="BV21" s="28">
        <v>6622</v>
      </c>
      <c r="BW21" s="23">
        <v>25561</v>
      </c>
      <c r="BX21" s="30"/>
      <c r="BY21" s="27">
        <v>5414</v>
      </c>
      <c r="BZ21" s="28">
        <v>5604</v>
      </c>
      <c r="CA21" s="28">
        <v>6284</v>
      </c>
      <c r="CB21" s="28">
        <v>7174</v>
      </c>
      <c r="CC21" s="23">
        <v>24476</v>
      </c>
      <c r="CD21" s="30"/>
      <c r="CE21" s="27">
        <v>4127</v>
      </c>
      <c r="CF21" s="28">
        <v>4354</v>
      </c>
      <c r="CG21" s="28">
        <v>4024</v>
      </c>
      <c r="CH21" s="28">
        <v>5493</v>
      </c>
      <c r="CI21" s="23">
        <v>17998</v>
      </c>
      <c r="CJ21" s="30"/>
      <c r="CK21" s="27">
        <v>0</v>
      </c>
      <c r="CL21" s="28">
        <v>0</v>
      </c>
      <c r="CM21" s="28">
        <v>2370</v>
      </c>
      <c r="CN21" s="28">
        <v>3513</v>
      </c>
      <c r="CO21" s="23">
        <v>5883</v>
      </c>
    </row>
    <row r="22" spans="1:93" ht="15" hidden="1" customHeight="1" outlineLevel="1" x14ac:dyDescent="0.25">
      <c r="A22" s="4" t="s">
        <v>188</v>
      </c>
      <c r="B22" s="5" t="s">
        <v>7</v>
      </c>
      <c r="C22" s="17"/>
      <c r="D22" s="17"/>
      <c r="E22" s="487">
        <v>125</v>
      </c>
      <c r="F22" s="369">
        <v>125</v>
      </c>
      <c r="G22" s="369">
        <v>125</v>
      </c>
      <c r="H22" s="369"/>
      <c r="I22" s="29"/>
      <c r="J22" s="514"/>
      <c r="K22" s="487">
        <v>125</v>
      </c>
      <c r="L22" s="369">
        <v>125</v>
      </c>
      <c r="M22" s="369">
        <v>125</v>
      </c>
      <c r="N22" s="369">
        <v>125</v>
      </c>
      <c r="O22" s="29">
        <v>500</v>
      </c>
      <c r="P22" s="426"/>
      <c r="Q22" s="27">
        <v>125</v>
      </c>
      <c r="R22" s="369">
        <v>125</v>
      </c>
      <c r="S22" s="369">
        <v>125</v>
      </c>
      <c r="T22" s="369">
        <v>125</v>
      </c>
      <c r="U22" s="29">
        <v>500</v>
      </c>
      <c r="V22" s="17"/>
      <c r="W22" s="27">
        <v>125</v>
      </c>
      <c r="X22" s="369">
        <v>125</v>
      </c>
      <c r="Y22" s="369">
        <v>125</v>
      </c>
      <c r="Z22" s="369">
        <v>125</v>
      </c>
      <c r="AA22" s="29">
        <v>500</v>
      </c>
      <c r="AB22" s="17"/>
      <c r="AC22" s="27">
        <v>125</v>
      </c>
      <c r="AD22" s="369">
        <v>125</v>
      </c>
      <c r="AE22" s="369">
        <v>125</v>
      </c>
      <c r="AF22" s="369">
        <v>125</v>
      </c>
      <c r="AG22" s="29">
        <v>500</v>
      </c>
      <c r="AH22" s="17"/>
      <c r="AI22" s="27">
        <v>125</v>
      </c>
      <c r="AJ22" s="28">
        <v>125</v>
      </c>
      <c r="AK22" s="28">
        <v>125</v>
      </c>
      <c r="AL22" s="28">
        <v>125</v>
      </c>
      <c r="AM22" s="29">
        <v>500</v>
      </c>
      <c r="AN22" s="17"/>
      <c r="AO22" s="27">
        <v>125</v>
      </c>
      <c r="AP22" s="28">
        <v>125</v>
      </c>
      <c r="AQ22" s="28">
        <v>125</v>
      </c>
      <c r="AR22" s="28">
        <v>125</v>
      </c>
      <c r="AS22" s="29">
        <v>500</v>
      </c>
      <c r="AT22" s="17"/>
      <c r="AU22" s="27">
        <v>125</v>
      </c>
      <c r="AV22" s="28">
        <v>125</v>
      </c>
      <c r="AW22" s="28">
        <v>125</v>
      </c>
      <c r="AX22" s="28">
        <v>125</v>
      </c>
      <c r="AY22" s="29">
        <v>500</v>
      </c>
      <c r="AZ22" s="17"/>
      <c r="BA22" s="27">
        <v>125</v>
      </c>
      <c r="BB22" s="28">
        <v>125</v>
      </c>
      <c r="BC22" s="28">
        <v>125</v>
      </c>
      <c r="BD22" s="28">
        <v>125</v>
      </c>
      <c r="BE22" s="29">
        <v>500</v>
      </c>
      <c r="BF22" s="6"/>
      <c r="BG22" s="27">
        <v>125</v>
      </c>
      <c r="BH22" s="28">
        <v>125</v>
      </c>
      <c r="BI22" s="28">
        <v>125</v>
      </c>
      <c r="BJ22" s="28">
        <v>125</v>
      </c>
      <c r="BK22" s="29">
        <v>500</v>
      </c>
      <c r="BL22" s="6"/>
      <c r="BM22" s="27">
        <v>125</v>
      </c>
      <c r="BN22" s="28">
        <v>125</v>
      </c>
      <c r="BO22" s="28">
        <v>125</v>
      </c>
      <c r="BP22" s="28">
        <v>125</v>
      </c>
      <c r="BQ22" s="23">
        <v>500</v>
      </c>
      <c r="BR22" s="30"/>
      <c r="BS22" s="27">
        <v>125</v>
      </c>
      <c r="BT22" s="28">
        <v>125</v>
      </c>
      <c r="BU22" s="28">
        <v>125</v>
      </c>
      <c r="BV22" s="28">
        <v>125</v>
      </c>
      <c r="BW22" s="23">
        <v>500</v>
      </c>
      <c r="BX22" s="30"/>
      <c r="BY22" s="27">
        <v>125</v>
      </c>
      <c r="BZ22" s="28">
        <v>125</v>
      </c>
      <c r="CA22" s="28">
        <v>125</v>
      </c>
      <c r="CB22" s="28">
        <v>125</v>
      </c>
      <c r="CC22" s="23">
        <v>500</v>
      </c>
      <c r="CD22" s="30"/>
      <c r="CE22" s="27">
        <v>125</v>
      </c>
      <c r="CF22" s="28">
        <v>125</v>
      </c>
      <c r="CG22" s="28">
        <v>125</v>
      </c>
      <c r="CH22" s="28">
        <v>125</v>
      </c>
      <c r="CI22" s="23">
        <v>500</v>
      </c>
      <c r="CJ22" s="30"/>
      <c r="CK22" s="27">
        <v>0</v>
      </c>
      <c r="CL22" s="28">
        <v>0</v>
      </c>
      <c r="CM22" s="28">
        <v>0</v>
      </c>
      <c r="CN22" s="28">
        <v>125</v>
      </c>
      <c r="CO22" s="23">
        <v>125</v>
      </c>
    </row>
    <row r="23" spans="1:93" ht="15" hidden="1" customHeight="1" outlineLevel="1" x14ac:dyDescent="0.25">
      <c r="A23" s="4" t="s">
        <v>189</v>
      </c>
      <c r="B23" s="5" t="s">
        <v>8</v>
      </c>
      <c r="C23" s="17"/>
      <c r="D23" s="17"/>
      <c r="E23" s="487">
        <v>1840</v>
      </c>
      <c r="F23" s="366">
        <v>1841</v>
      </c>
      <c r="G23" s="366">
        <v>1841</v>
      </c>
      <c r="H23" s="366"/>
      <c r="I23" s="23"/>
      <c r="J23" s="514"/>
      <c r="K23" s="487">
        <v>1865</v>
      </c>
      <c r="L23" s="366">
        <v>1868</v>
      </c>
      <c r="M23" s="366">
        <v>1865</v>
      </c>
      <c r="N23" s="366">
        <v>1826.4899999999998</v>
      </c>
      <c r="O23" s="23">
        <v>7424.49</v>
      </c>
      <c r="P23" s="426"/>
      <c r="Q23" s="24">
        <v>1861</v>
      </c>
      <c r="R23" s="366">
        <v>1863</v>
      </c>
      <c r="S23" s="366">
        <v>1862</v>
      </c>
      <c r="T23" s="366">
        <v>1866</v>
      </c>
      <c r="U23" s="23">
        <v>7452</v>
      </c>
      <c r="V23" s="17"/>
      <c r="W23" s="24">
        <v>2015</v>
      </c>
      <c r="X23" s="366">
        <v>1896</v>
      </c>
      <c r="Y23" s="366">
        <v>1858</v>
      </c>
      <c r="Z23" s="366">
        <v>1860</v>
      </c>
      <c r="AA23" s="23">
        <v>7629</v>
      </c>
      <c r="AB23" s="17"/>
      <c r="AC23" s="24">
        <v>1831</v>
      </c>
      <c r="AD23" s="366">
        <v>1831</v>
      </c>
      <c r="AE23" s="366">
        <v>1831</v>
      </c>
      <c r="AF23" s="366">
        <v>1827</v>
      </c>
      <c r="AG23" s="23">
        <v>7320</v>
      </c>
      <c r="AH23" s="17"/>
      <c r="AI23" s="24">
        <v>1825</v>
      </c>
      <c r="AJ23" s="22">
        <v>1826</v>
      </c>
      <c r="AK23" s="22">
        <v>1829</v>
      </c>
      <c r="AL23" s="22">
        <v>1830</v>
      </c>
      <c r="AM23" s="23">
        <v>7310</v>
      </c>
      <c r="AN23" s="17"/>
      <c r="AO23" s="24">
        <v>1803</v>
      </c>
      <c r="AP23" s="22">
        <v>2001</v>
      </c>
      <c r="AQ23" s="22">
        <v>1822</v>
      </c>
      <c r="AR23" s="22">
        <v>1823</v>
      </c>
      <c r="AS23" s="23">
        <v>7449</v>
      </c>
      <c r="AT23" s="17"/>
      <c r="AU23" s="24">
        <v>466</v>
      </c>
      <c r="AV23" s="22">
        <v>5468</v>
      </c>
      <c r="AW23" s="22">
        <v>2850</v>
      </c>
      <c r="AX23" s="22">
        <v>1799</v>
      </c>
      <c r="AY23" s="23">
        <v>10583</v>
      </c>
      <c r="AZ23" s="17"/>
      <c r="BA23" s="24">
        <v>573</v>
      </c>
      <c r="BB23" s="22">
        <v>575</v>
      </c>
      <c r="BC23" s="22">
        <v>552</v>
      </c>
      <c r="BD23" s="22">
        <v>433</v>
      </c>
      <c r="BE23" s="23">
        <v>2133</v>
      </c>
      <c r="BF23" s="6"/>
      <c r="BG23" s="24">
        <v>639</v>
      </c>
      <c r="BH23" s="22">
        <v>637</v>
      </c>
      <c r="BI23" s="22">
        <v>634</v>
      </c>
      <c r="BJ23" s="22">
        <v>573</v>
      </c>
      <c r="BK23" s="23">
        <v>2483</v>
      </c>
      <c r="BL23" s="6"/>
      <c r="BM23" s="24">
        <v>756</v>
      </c>
      <c r="BN23" s="22">
        <v>756</v>
      </c>
      <c r="BO23" s="22">
        <v>755</v>
      </c>
      <c r="BP23" s="22">
        <v>710</v>
      </c>
      <c r="BQ23" s="23">
        <v>2977</v>
      </c>
      <c r="BR23" s="30"/>
      <c r="BS23" s="24">
        <v>743</v>
      </c>
      <c r="BT23" s="22">
        <v>743</v>
      </c>
      <c r="BU23" s="22">
        <v>743</v>
      </c>
      <c r="BV23" s="22">
        <v>743</v>
      </c>
      <c r="BW23" s="23">
        <v>2972</v>
      </c>
      <c r="BX23" s="30"/>
      <c r="BY23" s="24">
        <v>778</v>
      </c>
      <c r="BZ23" s="22">
        <v>772</v>
      </c>
      <c r="CA23" s="22">
        <v>743</v>
      </c>
      <c r="CB23" s="22">
        <v>744</v>
      </c>
      <c r="CC23" s="23">
        <v>3037</v>
      </c>
      <c r="CD23" s="30"/>
      <c r="CE23" s="24">
        <v>429</v>
      </c>
      <c r="CF23" s="22">
        <v>429</v>
      </c>
      <c r="CG23" s="22">
        <v>429</v>
      </c>
      <c r="CH23" s="22">
        <v>541</v>
      </c>
      <c r="CI23" s="23">
        <v>1828</v>
      </c>
      <c r="CJ23" s="30"/>
      <c r="CK23" s="24">
        <v>0</v>
      </c>
      <c r="CL23" s="22">
        <v>0</v>
      </c>
      <c r="CM23" s="22">
        <v>71</v>
      </c>
      <c r="CN23" s="22">
        <v>429</v>
      </c>
      <c r="CO23" s="23">
        <v>500</v>
      </c>
    </row>
    <row r="24" spans="1:93" s="159" customFormat="1" ht="15" hidden="1" customHeight="1" outlineLevel="1" x14ac:dyDescent="0.25">
      <c r="A24" s="4" t="s">
        <v>210</v>
      </c>
      <c r="B24" s="5" t="s">
        <v>9</v>
      </c>
      <c r="C24" s="17"/>
      <c r="D24" s="17"/>
      <c r="E24" s="488">
        <v>0</v>
      </c>
      <c r="F24" s="370">
        <v>0</v>
      </c>
      <c r="G24" s="370">
        <v>0</v>
      </c>
      <c r="H24" s="370"/>
      <c r="I24" s="158"/>
      <c r="J24" s="514"/>
      <c r="K24" s="488">
        <v>0</v>
      </c>
      <c r="L24" s="370">
        <v>0</v>
      </c>
      <c r="M24" s="370">
        <v>0</v>
      </c>
      <c r="N24" s="370">
        <v>0</v>
      </c>
      <c r="O24" s="158">
        <v>0</v>
      </c>
      <c r="P24" s="426"/>
      <c r="Q24" s="156">
        <v>0</v>
      </c>
      <c r="R24" s="370">
        <v>0</v>
      </c>
      <c r="S24" s="370">
        <v>0</v>
      </c>
      <c r="T24" s="370">
        <v>20552</v>
      </c>
      <c r="U24" s="158">
        <v>20552</v>
      </c>
      <c r="V24" s="17"/>
      <c r="W24" s="156">
        <v>0</v>
      </c>
      <c r="X24" s="370">
        <v>0</v>
      </c>
      <c r="Y24" s="370">
        <v>0</v>
      </c>
      <c r="Z24" s="370">
        <v>0</v>
      </c>
      <c r="AA24" s="158">
        <v>0</v>
      </c>
      <c r="AB24" s="17"/>
      <c r="AC24" s="156">
        <v>0</v>
      </c>
      <c r="AD24" s="370">
        <v>0</v>
      </c>
      <c r="AE24" s="370">
        <v>0</v>
      </c>
      <c r="AF24" s="370">
        <v>0</v>
      </c>
      <c r="AG24" s="158">
        <v>0</v>
      </c>
      <c r="AH24" s="17"/>
      <c r="AI24" s="156">
        <v>0</v>
      </c>
      <c r="AJ24" s="157">
        <v>0</v>
      </c>
      <c r="AK24" s="157">
        <v>0</v>
      </c>
      <c r="AL24" s="157">
        <v>0</v>
      </c>
      <c r="AM24" s="158">
        <v>0</v>
      </c>
      <c r="AN24" s="17"/>
      <c r="AO24" s="156">
        <v>0</v>
      </c>
      <c r="AP24" s="157">
        <v>0</v>
      </c>
      <c r="AQ24" s="157">
        <v>0</v>
      </c>
      <c r="AR24" s="157">
        <v>0</v>
      </c>
      <c r="AS24" s="158">
        <v>0</v>
      </c>
      <c r="AT24" s="17"/>
      <c r="AU24" s="156">
        <v>0</v>
      </c>
      <c r="AV24" s="157">
        <v>0</v>
      </c>
      <c r="AW24" s="157">
        <v>0</v>
      </c>
      <c r="AX24" s="157">
        <v>0</v>
      </c>
      <c r="AY24" s="158">
        <v>0</v>
      </c>
      <c r="AZ24" s="17"/>
      <c r="BA24" s="156">
        <v>0</v>
      </c>
      <c r="BB24" s="157">
        <v>6663</v>
      </c>
      <c r="BC24" s="157">
        <v>551</v>
      </c>
      <c r="BD24" s="157">
        <v>-1315</v>
      </c>
      <c r="BE24" s="158">
        <v>5899</v>
      </c>
      <c r="BF24" s="35"/>
      <c r="BG24" s="156">
        <v>0</v>
      </c>
      <c r="BH24" s="157">
        <v>0</v>
      </c>
      <c r="BI24" s="157">
        <v>0</v>
      </c>
      <c r="BJ24" s="157">
        <v>0</v>
      </c>
      <c r="BK24" s="158">
        <v>0</v>
      </c>
      <c r="BL24" s="35"/>
      <c r="BM24" s="156">
        <v>0</v>
      </c>
      <c r="BN24" s="157">
        <v>0</v>
      </c>
      <c r="BO24" s="157">
        <v>0</v>
      </c>
      <c r="BP24" s="157">
        <v>0</v>
      </c>
      <c r="BQ24" s="158">
        <v>0</v>
      </c>
      <c r="BR24" s="160"/>
      <c r="BS24" s="156">
        <v>0</v>
      </c>
      <c r="BT24" s="157">
        <v>0</v>
      </c>
      <c r="BU24" s="157">
        <v>0</v>
      </c>
      <c r="BV24" s="157">
        <v>0</v>
      </c>
      <c r="BW24" s="158">
        <v>0</v>
      </c>
      <c r="BX24" s="160"/>
      <c r="BY24" s="156">
        <v>0</v>
      </c>
      <c r="BZ24" s="157">
        <v>0</v>
      </c>
      <c r="CA24" s="157">
        <v>0</v>
      </c>
      <c r="CB24" s="157">
        <v>0</v>
      </c>
      <c r="CC24" s="158">
        <v>0</v>
      </c>
      <c r="CD24" s="160"/>
      <c r="CE24" s="156">
        <v>0</v>
      </c>
      <c r="CF24" s="157">
        <v>0</v>
      </c>
      <c r="CG24" s="157">
        <v>0</v>
      </c>
      <c r="CH24" s="157">
        <v>0</v>
      </c>
      <c r="CI24" s="158">
        <v>0</v>
      </c>
      <c r="CJ24" s="160"/>
      <c r="CK24" s="156">
        <v>0</v>
      </c>
      <c r="CL24" s="157">
        <v>0</v>
      </c>
      <c r="CM24" s="157">
        <v>0</v>
      </c>
      <c r="CN24" s="157">
        <v>0</v>
      </c>
      <c r="CO24" s="158">
        <v>0</v>
      </c>
    </row>
    <row r="25" spans="1:93" s="14" customFormat="1" collapsed="1" x14ac:dyDescent="0.25">
      <c r="A25" s="4" t="s">
        <v>190</v>
      </c>
      <c r="B25" s="16" t="s">
        <v>10</v>
      </c>
      <c r="C25" s="17"/>
      <c r="D25" s="17"/>
      <c r="E25" s="25">
        <v>-998</v>
      </c>
      <c r="F25" s="367">
        <v>2562</v>
      </c>
      <c r="G25" s="367">
        <v>-935</v>
      </c>
      <c r="H25" s="367"/>
      <c r="I25" s="21"/>
      <c r="J25" s="514"/>
      <c r="K25" s="485">
        <v>388</v>
      </c>
      <c r="L25" s="367">
        <v>2526</v>
      </c>
      <c r="M25" s="367">
        <v>1288</v>
      </c>
      <c r="N25" s="367">
        <v>617.98300000000017</v>
      </c>
      <c r="O25" s="21">
        <v>4819.9830000000002</v>
      </c>
      <c r="P25" s="426"/>
      <c r="Q25" s="25">
        <v>-276</v>
      </c>
      <c r="R25" s="367">
        <v>3549</v>
      </c>
      <c r="S25" s="367">
        <v>593</v>
      </c>
      <c r="T25" s="367">
        <v>-20680</v>
      </c>
      <c r="U25" s="21">
        <v>-16814</v>
      </c>
      <c r="V25" s="17"/>
      <c r="W25" s="25">
        <v>1964</v>
      </c>
      <c r="X25" s="367">
        <v>3754</v>
      </c>
      <c r="Y25" s="367">
        <v>246</v>
      </c>
      <c r="Z25" s="367">
        <v>3123</v>
      </c>
      <c r="AA25" s="21">
        <v>9087</v>
      </c>
      <c r="AB25" s="17"/>
      <c r="AC25" s="25">
        <v>1554</v>
      </c>
      <c r="AD25" s="367">
        <v>2026</v>
      </c>
      <c r="AE25" s="367">
        <v>2363</v>
      </c>
      <c r="AF25" s="367">
        <v>-749</v>
      </c>
      <c r="AG25" s="21">
        <v>5194</v>
      </c>
      <c r="AH25" s="17"/>
      <c r="AI25" s="25">
        <v>3136</v>
      </c>
      <c r="AJ25" s="20">
        <v>2795</v>
      </c>
      <c r="AK25" s="20">
        <v>3220</v>
      </c>
      <c r="AL25" s="20">
        <v>1253</v>
      </c>
      <c r="AM25" s="21">
        <v>10404</v>
      </c>
      <c r="AN25" s="17"/>
      <c r="AO25" s="25">
        <v>2340</v>
      </c>
      <c r="AP25" s="20">
        <v>3575</v>
      </c>
      <c r="AQ25" s="20">
        <v>4191</v>
      </c>
      <c r="AR25" s="20">
        <v>1416</v>
      </c>
      <c r="AS25" s="21">
        <v>11522</v>
      </c>
      <c r="AT25" s="17"/>
      <c r="AU25" s="25">
        <v>5200</v>
      </c>
      <c r="AV25" s="20">
        <v>3644</v>
      </c>
      <c r="AW25" s="20">
        <v>5884</v>
      </c>
      <c r="AX25" s="20">
        <v>9774</v>
      </c>
      <c r="AY25" s="21">
        <v>24502</v>
      </c>
      <c r="AZ25" s="17"/>
      <c r="BA25" s="25">
        <v>4090</v>
      </c>
      <c r="BB25" s="20">
        <v>342</v>
      </c>
      <c r="BC25" s="20">
        <v>4668</v>
      </c>
      <c r="BD25" s="20">
        <v>8051</v>
      </c>
      <c r="BE25" s="21">
        <v>17151</v>
      </c>
      <c r="BF25" s="12"/>
      <c r="BG25" s="25">
        <v>5406</v>
      </c>
      <c r="BH25" s="20">
        <v>5641</v>
      </c>
      <c r="BI25" s="20">
        <v>5717</v>
      </c>
      <c r="BJ25" s="20">
        <v>5393</v>
      </c>
      <c r="BK25" s="21">
        <v>22157</v>
      </c>
      <c r="BL25" s="12"/>
      <c r="BM25" s="25">
        <v>4330</v>
      </c>
      <c r="BN25" s="20">
        <v>4228</v>
      </c>
      <c r="BO25" s="20">
        <v>4881</v>
      </c>
      <c r="BP25" s="20">
        <v>4708</v>
      </c>
      <c r="BQ25" s="21">
        <v>18147</v>
      </c>
      <c r="BR25" s="26"/>
      <c r="BS25" s="25">
        <v>2714</v>
      </c>
      <c r="BT25" s="20">
        <v>3250</v>
      </c>
      <c r="BU25" s="20">
        <v>3051</v>
      </c>
      <c r="BV25" s="20">
        <v>3600</v>
      </c>
      <c r="BW25" s="21">
        <v>12615</v>
      </c>
      <c r="BX25" s="26"/>
      <c r="BY25" s="25">
        <v>1649</v>
      </c>
      <c r="BZ25" s="20">
        <v>2016</v>
      </c>
      <c r="CA25" s="20">
        <v>4240</v>
      </c>
      <c r="CB25" s="20">
        <v>3023</v>
      </c>
      <c r="CC25" s="21">
        <v>10928</v>
      </c>
      <c r="CD25" s="26"/>
      <c r="CE25" s="25">
        <v>2384</v>
      </c>
      <c r="CF25" s="20">
        <v>2201</v>
      </c>
      <c r="CG25" s="20">
        <v>2547</v>
      </c>
      <c r="CH25" s="20">
        <v>724</v>
      </c>
      <c r="CI25" s="21">
        <v>7856</v>
      </c>
      <c r="CJ25" s="26"/>
      <c r="CK25" s="25">
        <v>0</v>
      </c>
      <c r="CL25" s="20">
        <v>0</v>
      </c>
      <c r="CM25" s="20">
        <v>-2007</v>
      </c>
      <c r="CN25" s="20">
        <v>-381</v>
      </c>
      <c r="CO25" s="21">
        <v>-2388</v>
      </c>
    </row>
    <row r="26" spans="1:93" ht="15" hidden="1" customHeight="1" outlineLevel="1" x14ac:dyDescent="0.25">
      <c r="A26" s="4" t="s">
        <v>193</v>
      </c>
      <c r="B26" s="5" t="s">
        <v>11</v>
      </c>
      <c r="C26" s="17"/>
      <c r="D26" s="17"/>
      <c r="E26" s="487">
        <v>20</v>
      </c>
      <c r="F26" s="369">
        <v>25</v>
      </c>
      <c r="G26" s="369">
        <v>42</v>
      </c>
      <c r="H26" s="369"/>
      <c r="I26" s="29"/>
      <c r="J26" s="514"/>
      <c r="K26" s="487">
        <v>25</v>
      </c>
      <c r="L26" s="369">
        <v>54</v>
      </c>
      <c r="M26" s="369">
        <v>25</v>
      </c>
      <c r="N26" s="369">
        <v>31.496000000000009</v>
      </c>
      <c r="O26" s="29">
        <v>135.49600000000001</v>
      </c>
      <c r="P26" s="426"/>
      <c r="Q26" s="27">
        <v>16</v>
      </c>
      <c r="R26" s="369">
        <v>25</v>
      </c>
      <c r="S26" s="369">
        <v>25</v>
      </c>
      <c r="T26" s="369">
        <v>22</v>
      </c>
      <c r="U26" s="29">
        <v>88</v>
      </c>
      <c r="V26" s="17"/>
      <c r="W26" s="27">
        <v>8</v>
      </c>
      <c r="X26" s="369">
        <v>7</v>
      </c>
      <c r="Y26" s="369">
        <v>7</v>
      </c>
      <c r="Z26" s="369">
        <v>8</v>
      </c>
      <c r="AA26" s="29">
        <v>30</v>
      </c>
      <c r="AB26" s="17"/>
      <c r="AC26" s="27">
        <v>8</v>
      </c>
      <c r="AD26" s="369">
        <v>6</v>
      </c>
      <c r="AE26" s="369">
        <v>9</v>
      </c>
      <c r="AF26" s="369">
        <v>8</v>
      </c>
      <c r="AG26" s="29">
        <v>31</v>
      </c>
      <c r="AH26" s="17"/>
      <c r="AI26" s="27">
        <v>7</v>
      </c>
      <c r="AJ26" s="28">
        <v>4</v>
      </c>
      <c r="AK26" s="28">
        <v>1</v>
      </c>
      <c r="AL26" s="28">
        <v>7</v>
      </c>
      <c r="AM26" s="29">
        <v>19</v>
      </c>
      <c r="AN26" s="17"/>
      <c r="AO26" s="27">
        <v>88</v>
      </c>
      <c r="AP26" s="28">
        <v>48</v>
      </c>
      <c r="AQ26" s="28">
        <v>61</v>
      </c>
      <c r="AR26" s="28">
        <v>79</v>
      </c>
      <c r="AS26" s="29">
        <v>276</v>
      </c>
      <c r="AT26" s="17"/>
      <c r="AU26" s="27">
        <v>632</v>
      </c>
      <c r="AV26" s="28">
        <v>53</v>
      </c>
      <c r="AW26" s="28">
        <v>110</v>
      </c>
      <c r="AX26" s="28">
        <v>126</v>
      </c>
      <c r="AY26" s="29">
        <v>921</v>
      </c>
      <c r="AZ26" s="17"/>
      <c r="BA26" s="27">
        <v>75</v>
      </c>
      <c r="BB26" s="28">
        <v>88</v>
      </c>
      <c r="BC26" s="28">
        <v>98</v>
      </c>
      <c r="BD26" s="28">
        <v>1400</v>
      </c>
      <c r="BE26" s="29">
        <v>1661</v>
      </c>
      <c r="BF26" s="6"/>
      <c r="BG26" s="27">
        <v>79</v>
      </c>
      <c r="BH26" s="28">
        <v>81</v>
      </c>
      <c r="BI26" s="28">
        <v>-259</v>
      </c>
      <c r="BJ26" s="28">
        <v>82</v>
      </c>
      <c r="BK26" s="29">
        <v>-17</v>
      </c>
      <c r="BL26" s="6"/>
      <c r="BM26" s="27">
        <v>41</v>
      </c>
      <c r="BN26" s="28">
        <v>48</v>
      </c>
      <c r="BO26" s="28">
        <v>54</v>
      </c>
      <c r="BP26" s="28">
        <v>168</v>
      </c>
      <c r="BQ26" s="23">
        <v>311</v>
      </c>
      <c r="BR26" s="30"/>
      <c r="BS26" s="27">
        <v>97</v>
      </c>
      <c r="BT26" s="28">
        <v>77</v>
      </c>
      <c r="BU26" s="28">
        <v>70</v>
      </c>
      <c r="BV26" s="28">
        <v>73</v>
      </c>
      <c r="BW26" s="23">
        <v>317</v>
      </c>
      <c r="BX26" s="30"/>
      <c r="BY26" s="27">
        <v>106</v>
      </c>
      <c r="BZ26" s="28">
        <v>80</v>
      </c>
      <c r="CA26" s="28">
        <v>83</v>
      </c>
      <c r="CB26" s="28">
        <v>75</v>
      </c>
      <c r="CC26" s="23">
        <v>344</v>
      </c>
      <c r="CD26" s="30"/>
      <c r="CE26" s="27">
        <v>78</v>
      </c>
      <c r="CF26" s="28">
        <v>46</v>
      </c>
      <c r="CG26" s="28">
        <v>55</v>
      </c>
      <c r="CH26" s="28">
        <v>63</v>
      </c>
      <c r="CI26" s="23">
        <v>242</v>
      </c>
      <c r="CJ26" s="30"/>
      <c r="CK26" s="27">
        <v>0</v>
      </c>
      <c r="CL26" s="28">
        <v>0</v>
      </c>
      <c r="CM26" s="28">
        <v>-4</v>
      </c>
      <c r="CN26" s="28">
        <v>66</v>
      </c>
      <c r="CO26" s="23">
        <v>62</v>
      </c>
    </row>
    <row r="27" spans="1:93" ht="15" hidden="1" customHeight="1" outlineLevel="1" x14ac:dyDescent="0.25">
      <c r="A27" s="4" t="s">
        <v>191</v>
      </c>
      <c r="B27" s="5" t="s">
        <v>12</v>
      </c>
      <c r="C27" s="17"/>
      <c r="D27" s="17"/>
      <c r="E27" s="487">
        <v>0</v>
      </c>
      <c r="F27" s="369">
        <v>0</v>
      </c>
      <c r="G27" s="369">
        <v>0</v>
      </c>
      <c r="H27" s="369"/>
      <c r="I27" s="29"/>
      <c r="J27" s="514"/>
      <c r="K27" s="487">
        <v>0</v>
      </c>
      <c r="L27" s="369">
        <v>0</v>
      </c>
      <c r="M27" s="369">
        <v>0</v>
      </c>
      <c r="N27" s="369">
        <v>-1</v>
      </c>
      <c r="O27" s="29">
        <v>-1</v>
      </c>
      <c r="P27" s="426"/>
      <c r="Q27" s="27">
        <v>1</v>
      </c>
      <c r="R27" s="369">
        <v>1</v>
      </c>
      <c r="S27" s="369">
        <v>0</v>
      </c>
      <c r="T27" s="369">
        <v>13</v>
      </c>
      <c r="U27" s="29">
        <v>15</v>
      </c>
      <c r="V27" s="17"/>
      <c r="W27" s="27">
        <v>0</v>
      </c>
      <c r="X27" s="369">
        <v>0</v>
      </c>
      <c r="Y27" s="369">
        <v>0</v>
      </c>
      <c r="Z27" s="369">
        <v>0</v>
      </c>
      <c r="AA27" s="29">
        <v>0</v>
      </c>
      <c r="AB27" s="17"/>
      <c r="AC27" s="27">
        <v>0</v>
      </c>
      <c r="AD27" s="369">
        <v>0</v>
      </c>
      <c r="AE27" s="369">
        <v>0</v>
      </c>
      <c r="AF27" s="369">
        <v>0</v>
      </c>
      <c r="AG27" s="29">
        <v>0</v>
      </c>
      <c r="AH27" s="17"/>
      <c r="AI27" s="27">
        <v>0</v>
      </c>
      <c r="AJ27" s="28">
        <v>0</v>
      </c>
      <c r="AK27" s="28">
        <v>0</v>
      </c>
      <c r="AL27" s="28">
        <v>17</v>
      </c>
      <c r="AM27" s="29">
        <v>17</v>
      </c>
      <c r="AN27" s="17"/>
      <c r="AO27" s="27">
        <v>0</v>
      </c>
      <c r="AP27" s="28">
        <v>1</v>
      </c>
      <c r="AQ27" s="28">
        <v>0</v>
      </c>
      <c r="AR27" s="28">
        <v>0</v>
      </c>
      <c r="AS27" s="29">
        <v>1</v>
      </c>
      <c r="AT27" s="17"/>
      <c r="AU27" s="27">
        <v>0</v>
      </c>
      <c r="AV27" s="28">
        <v>0</v>
      </c>
      <c r="AW27" s="28">
        <v>0</v>
      </c>
      <c r="AX27" s="28">
        <v>0</v>
      </c>
      <c r="AY27" s="29">
        <v>0</v>
      </c>
      <c r="AZ27" s="17"/>
      <c r="BA27" s="27">
        <v>0</v>
      </c>
      <c r="BB27" s="28">
        <v>0</v>
      </c>
      <c r="BC27" s="28">
        <v>0</v>
      </c>
      <c r="BD27" s="28">
        <v>0</v>
      </c>
      <c r="BE27" s="29">
        <v>0</v>
      </c>
      <c r="BF27" s="6"/>
      <c r="BG27" s="27">
        <v>0</v>
      </c>
      <c r="BH27" s="28">
        <v>0</v>
      </c>
      <c r="BI27" s="28">
        <v>0</v>
      </c>
      <c r="BJ27" s="28">
        <v>0</v>
      </c>
      <c r="BK27" s="29">
        <v>0</v>
      </c>
      <c r="BL27" s="6"/>
      <c r="BM27" s="27">
        <v>7</v>
      </c>
      <c r="BN27" s="28">
        <v>1</v>
      </c>
      <c r="BO27" s="28">
        <v>1</v>
      </c>
      <c r="BP27" s="28">
        <v>16</v>
      </c>
      <c r="BQ27" s="23">
        <v>25</v>
      </c>
      <c r="BR27" s="30"/>
      <c r="BS27" s="27">
        <v>2</v>
      </c>
      <c r="BT27" s="28">
        <v>0</v>
      </c>
      <c r="BU27" s="28">
        <v>0</v>
      </c>
      <c r="BV27" s="28">
        <v>0</v>
      </c>
      <c r="BW27" s="23">
        <v>2</v>
      </c>
      <c r="BX27" s="30"/>
      <c r="BY27" s="27">
        <v>19</v>
      </c>
      <c r="BZ27" s="28">
        <v>6</v>
      </c>
      <c r="CA27" s="28">
        <v>0</v>
      </c>
      <c r="CB27" s="28">
        <v>0</v>
      </c>
      <c r="CC27" s="23">
        <v>25</v>
      </c>
      <c r="CD27" s="30"/>
      <c r="CE27" s="27">
        <v>12</v>
      </c>
      <c r="CF27" s="28">
        <v>16</v>
      </c>
      <c r="CG27" s="28">
        <v>16</v>
      </c>
      <c r="CH27" s="28">
        <v>17</v>
      </c>
      <c r="CI27" s="23">
        <v>61</v>
      </c>
      <c r="CJ27" s="30"/>
      <c r="CK27" s="27">
        <v>0</v>
      </c>
      <c r="CL27" s="28">
        <v>0</v>
      </c>
      <c r="CM27" s="28">
        <v>1</v>
      </c>
      <c r="CN27" s="28">
        <v>11</v>
      </c>
      <c r="CO27" s="23">
        <v>12</v>
      </c>
    </row>
    <row r="28" spans="1:93" ht="15" hidden="1" customHeight="1" outlineLevel="1" x14ac:dyDescent="0.25">
      <c r="A28" s="4" t="s">
        <v>192</v>
      </c>
      <c r="B28" s="5" t="s">
        <v>13</v>
      </c>
      <c r="C28" s="17"/>
      <c r="D28" s="17"/>
      <c r="E28" s="487">
        <v>2123</v>
      </c>
      <c r="F28" s="369">
        <v>2125</v>
      </c>
      <c r="G28" s="369">
        <v>2116</v>
      </c>
      <c r="H28" s="369"/>
      <c r="I28" s="29"/>
      <c r="J28" s="514"/>
      <c r="K28" s="487">
        <v>2149</v>
      </c>
      <c r="L28" s="369">
        <v>2191</v>
      </c>
      <c r="M28" s="369">
        <v>2144</v>
      </c>
      <c r="N28" s="369">
        <v>2111.1229999999996</v>
      </c>
      <c r="O28" s="29">
        <v>8595.1229999999996</v>
      </c>
      <c r="P28" s="426"/>
      <c r="Q28" s="27">
        <v>787</v>
      </c>
      <c r="R28" s="369">
        <v>1476</v>
      </c>
      <c r="S28" s="369">
        <v>1737</v>
      </c>
      <c r="T28" s="369">
        <v>2026</v>
      </c>
      <c r="U28" s="29">
        <v>6026</v>
      </c>
      <c r="V28" s="17"/>
      <c r="W28" s="27">
        <v>566</v>
      </c>
      <c r="X28" s="369">
        <v>507</v>
      </c>
      <c r="Y28" s="369">
        <v>441</v>
      </c>
      <c r="Z28" s="369">
        <v>446</v>
      </c>
      <c r="AA28" s="29">
        <v>1960</v>
      </c>
      <c r="AB28" s="17"/>
      <c r="AC28" s="27">
        <v>650</v>
      </c>
      <c r="AD28" s="369">
        <v>602</v>
      </c>
      <c r="AE28" s="369">
        <v>566</v>
      </c>
      <c r="AF28" s="369">
        <v>587</v>
      </c>
      <c r="AG28" s="29">
        <v>2405</v>
      </c>
      <c r="AH28" s="17"/>
      <c r="AI28" s="27">
        <v>980</v>
      </c>
      <c r="AJ28" s="28">
        <v>888</v>
      </c>
      <c r="AK28" s="28">
        <v>772</v>
      </c>
      <c r="AL28" s="28">
        <v>685</v>
      </c>
      <c r="AM28" s="29">
        <v>3325</v>
      </c>
      <c r="AN28" s="17"/>
      <c r="AO28" s="27">
        <v>1316</v>
      </c>
      <c r="AP28" s="28">
        <v>1272</v>
      </c>
      <c r="AQ28" s="28">
        <v>1073</v>
      </c>
      <c r="AR28" s="28">
        <v>1013</v>
      </c>
      <c r="AS28" s="29">
        <v>4674</v>
      </c>
      <c r="AT28" s="17"/>
      <c r="AU28" s="27">
        <v>1635</v>
      </c>
      <c r="AV28" s="28">
        <v>1549</v>
      </c>
      <c r="AW28" s="28">
        <v>1444</v>
      </c>
      <c r="AX28" s="28">
        <v>1362</v>
      </c>
      <c r="AY28" s="29">
        <v>5990</v>
      </c>
      <c r="AZ28" s="17"/>
      <c r="BA28" s="27">
        <v>517</v>
      </c>
      <c r="BB28" s="28">
        <v>1088</v>
      </c>
      <c r="BC28" s="28">
        <v>1800</v>
      </c>
      <c r="BD28" s="28">
        <v>1729</v>
      </c>
      <c r="BE28" s="29">
        <v>5134</v>
      </c>
      <c r="BF28" s="6"/>
      <c r="BG28" s="27">
        <v>1124</v>
      </c>
      <c r="BH28" s="28">
        <v>1021</v>
      </c>
      <c r="BI28" s="28">
        <v>932</v>
      </c>
      <c r="BJ28" s="28">
        <v>649</v>
      </c>
      <c r="BK28" s="29">
        <v>3726</v>
      </c>
      <c r="BL28" s="6"/>
      <c r="BM28" s="27">
        <v>1283</v>
      </c>
      <c r="BN28" s="28">
        <v>1258</v>
      </c>
      <c r="BO28" s="28">
        <v>1206</v>
      </c>
      <c r="BP28" s="28">
        <v>1170</v>
      </c>
      <c r="BQ28" s="23">
        <v>4917</v>
      </c>
      <c r="BR28" s="30"/>
      <c r="BS28" s="27">
        <v>1454</v>
      </c>
      <c r="BT28" s="28">
        <v>1437</v>
      </c>
      <c r="BU28" s="28">
        <v>1395</v>
      </c>
      <c r="BV28" s="28">
        <v>1350</v>
      </c>
      <c r="BW28" s="23">
        <v>5636</v>
      </c>
      <c r="BX28" s="30"/>
      <c r="BY28" s="27">
        <v>1604</v>
      </c>
      <c r="BZ28" s="28">
        <v>1589</v>
      </c>
      <c r="CA28" s="28">
        <v>1572</v>
      </c>
      <c r="CB28" s="28">
        <v>1530</v>
      </c>
      <c r="CC28" s="23">
        <v>6295</v>
      </c>
      <c r="CD28" s="30"/>
      <c r="CE28" s="27">
        <v>1186</v>
      </c>
      <c r="CF28" s="28">
        <v>1161</v>
      </c>
      <c r="CG28" s="28">
        <v>1147</v>
      </c>
      <c r="CH28" s="28">
        <v>1380</v>
      </c>
      <c r="CI28" s="23">
        <v>4874</v>
      </c>
      <c r="CJ28" s="30"/>
      <c r="CK28" s="27">
        <v>0</v>
      </c>
      <c r="CL28" s="28">
        <v>0</v>
      </c>
      <c r="CM28" s="28">
        <v>200</v>
      </c>
      <c r="CN28" s="28">
        <v>1227</v>
      </c>
      <c r="CO28" s="23">
        <v>1427</v>
      </c>
    </row>
    <row r="29" spans="1:93" ht="17.25" hidden="1" customHeight="1" outlineLevel="1" x14ac:dyDescent="0.4">
      <c r="A29" s="4" t="s">
        <v>194</v>
      </c>
      <c r="B29" s="5" t="s">
        <v>14</v>
      </c>
      <c r="C29" s="17"/>
      <c r="D29" s="17"/>
      <c r="E29" s="489">
        <v>-1310</v>
      </c>
      <c r="F29" s="371">
        <v>1689</v>
      </c>
      <c r="G29" s="371">
        <v>136</v>
      </c>
      <c r="H29" s="371"/>
      <c r="I29" s="33"/>
      <c r="J29" s="514"/>
      <c r="K29" s="489">
        <v>-551</v>
      </c>
      <c r="L29" s="371">
        <v>-101</v>
      </c>
      <c r="M29" s="371">
        <v>-620</v>
      </c>
      <c r="N29" s="371">
        <v>-36.617999999999938</v>
      </c>
      <c r="O29" s="33">
        <v>-1308.6179999999999</v>
      </c>
      <c r="P29" s="426"/>
      <c r="Q29" s="31">
        <v>399</v>
      </c>
      <c r="R29" s="371">
        <v>443</v>
      </c>
      <c r="S29" s="371">
        <v>-410</v>
      </c>
      <c r="T29" s="371">
        <v>-4706</v>
      </c>
      <c r="U29" s="33">
        <v>-4274</v>
      </c>
      <c r="V29" s="17"/>
      <c r="W29" s="31">
        <v>347</v>
      </c>
      <c r="X29" s="371">
        <v>681</v>
      </c>
      <c r="Y29" s="371">
        <v>329</v>
      </c>
      <c r="Z29" s="371">
        <v>661</v>
      </c>
      <c r="AA29" s="33">
        <v>2018</v>
      </c>
      <c r="AB29" s="17"/>
      <c r="AC29" s="31">
        <v>-7</v>
      </c>
      <c r="AD29" s="371">
        <v>1161</v>
      </c>
      <c r="AE29" s="371">
        <v>1111</v>
      </c>
      <c r="AF29" s="371">
        <v>-232</v>
      </c>
      <c r="AG29" s="33">
        <v>2033</v>
      </c>
      <c r="AH29" s="17"/>
      <c r="AI29" s="31">
        <v>626</v>
      </c>
      <c r="AJ29" s="32">
        <v>754</v>
      </c>
      <c r="AK29" s="32">
        <v>868</v>
      </c>
      <c r="AL29" s="32">
        <v>2</v>
      </c>
      <c r="AM29" s="33">
        <v>2250</v>
      </c>
      <c r="AN29" s="17"/>
      <c r="AO29" s="31">
        <v>262</v>
      </c>
      <c r="AP29" s="32">
        <v>649</v>
      </c>
      <c r="AQ29" s="32">
        <v>786</v>
      </c>
      <c r="AR29" s="32">
        <v>-63</v>
      </c>
      <c r="AS29" s="33">
        <v>1634</v>
      </c>
      <c r="AT29" s="17"/>
      <c r="AU29" s="31">
        <v>1139</v>
      </c>
      <c r="AV29" s="32">
        <v>3066</v>
      </c>
      <c r="AW29" s="32">
        <v>-264</v>
      </c>
      <c r="AX29" s="32">
        <v>-3024</v>
      </c>
      <c r="AY29" s="33">
        <v>917</v>
      </c>
      <c r="AZ29" s="17"/>
      <c r="BA29" s="31">
        <v>1369</v>
      </c>
      <c r="BB29" s="32">
        <v>-335</v>
      </c>
      <c r="BC29" s="32">
        <v>1208</v>
      </c>
      <c r="BD29" s="32">
        <v>2198</v>
      </c>
      <c r="BE29" s="33">
        <v>4440</v>
      </c>
      <c r="BF29" s="6"/>
      <c r="BG29" s="31">
        <v>1605</v>
      </c>
      <c r="BH29" s="32">
        <v>1663</v>
      </c>
      <c r="BI29" s="32">
        <v>1942</v>
      </c>
      <c r="BJ29" s="32">
        <v>1440</v>
      </c>
      <c r="BK29" s="33">
        <v>6650</v>
      </c>
      <c r="BL29" s="6"/>
      <c r="BM29" s="31">
        <v>1025</v>
      </c>
      <c r="BN29" s="32">
        <v>1331</v>
      </c>
      <c r="BO29" s="32">
        <v>1488</v>
      </c>
      <c r="BP29" s="32">
        <v>891</v>
      </c>
      <c r="BQ29" s="33">
        <v>4735</v>
      </c>
      <c r="BR29" s="30"/>
      <c r="BS29" s="31">
        <v>462</v>
      </c>
      <c r="BT29" s="32">
        <v>662</v>
      </c>
      <c r="BU29" s="32">
        <v>612</v>
      </c>
      <c r="BV29" s="32">
        <v>867</v>
      </c>
      <c r="BW29" s="33">
        <v>2603</v>
      </c>
      <c r="BX29" s="30"/>
      <c r="BY29" s="31">
        <v>-31</v>
      </c>
      <c r="BZ29" s="32">
        <v>134</v>
      </c>
      <c r="CA29" s="32">
        <v>1075</v>
      </c>
      <c r="CB29" s="32">
        <v>460</v>
      </c>
      <c r="CC29" s="33">
        <v>1638</v>
      </c>
      <c r="CD29" s="30"/>
      <c r="CE29" s="31">
        <v>428</v>
      </c>
      <c r="CF29" s="32">
        <v>379</v>
      </c>
      <c r="CG29" s="32">
        <v>499</v>
      </c>
      <c r="CH29" s="32">
        <v>-277</v>
      </c>
      <c r="CI29" s="33">
        <v>1029</v>
      </c>
      <c r="CJ29" s="30"/>
      <c r="CK29" s="31">
        <v>0</v>
      </c>
      <c r="CL29" s="32">
        <v>0</v>
      </c>
      <c r="CM29" s="32">
        <v>-843</v>
      </c>
      <c r="CN29" s="32">
        <v>-812</v>
      </c>
      <c r="CO29" s="33">
        <v>-1655</v>
      </c>
    </row>
    <row r="30" spans="1:93" s="14" customFormat="1" collapsed="1" x14ac:dyDescent="0.25">
      <c r="A30" s="4" t="s">
        <v>195</v>
      </c>
      <c r="B30" s="16" t="s">
        <v>17</v>
      </c>
      <c r="C30" s="17"/>
      <c r="D30" s="17"/>
      <c r="E30" s="485">
        <v>-1831</v>
      </c>
      <c r="F30" s="518">
        <v>-1277</v>
      </c>
      <c r="G30" s="518">
        <v>-3229</v>
      </c>
      <c r="H30" s="367"/>
      <c r="I30" s="21"/>
      <c r="J30" s="514"/>
      <c r="K30" s="485">
        <v>-1235</v>
      </c>
      <c r="L30" s="367">
        <v>382</v>
      </c>
      <c r="M30" s="367">
        <v>-261</v>
      </c>
      <c r="N30" s="367">
        <v>-1487.0239999999999</v>
      </c>
      <c r="O30" s="21">
        <v>-2601.0239999999999</v>
      </c>
      <c r="P30" s="426"/>
      <c r="Q30" s="25">
        <v>-1479</v>
      </c>
      <c r="R30" s="367">
        <v>1604</v>
      </c>
      <c r="S30" s="367">
        <v>-759</v>
      </c>
      <c r="T30" s="367">
        <v>-18035</v>
      </c>
      <c r="U30" s="21">
        <v>-18669</v>
      </c>
      <c r="V30" s="17"/>
      <c r="W30" s="25">
        <v>1043</v>
      </c>
      <c r="X30" s="367">
        <v>2559</v>
      </c>
      <c r="Y30" s="367">
        <v>-531</v>
      </c>
      <c r="Z30" s="367">
        <v>2008</v>
      </c>
      <c r="AA30" s="21">
        <v>5079</v>
      </c>
      <c r="AB30" s="17"/>
      <c r="AC30" s="25">
        <v>903</v>
      </c>
      <c r="AD30" s="367">
        <v>257</v>
      </c>
      <c r="AE30" s="367">
        <v>677</v>
      </c>
      <c r="AF30" s="367">
        <v>-1112</v>
      </c>
      <c r="AG30" s="21">
        <v>725</v>
      </c>
      <c r="AH30" s="17"/>
      <c r="AI30" s="25">
        <v>1523</v>
      </c>
      <c r="AJ30" s="20">
        <v>1149</v>
      </c>
      <c r="AK30" s="20">
        <v>1579</v>
      </c>
      <c r="AL30" s="20">
        <v>542</v>
      </c>
      <c r="AM30" s="21">
        <v>4793</v>
      </c>
      <c r="AN30" s="17"/>
      <c r="AO30" s="25">
        <v>674</v>
      </c>
      <c r="AP30" s="20">
        <v>1605</v>
      </c>
      <c r="AQ30" s="20">
        <v>2271</v>
      </c>
      <c r="AR30" s="20">
        <v>387</v>
      </c>
      <c r="AS30" s="21">
        <v>4937</v>
      </c>
      <c r="AT30" s="17"/>
      <c r="AU30" s="25">
        <v>1794</v>
      </c>
      <c r="AV30" s="20">
        <v>-1024</v>
      </c>
      <c r="AW30" s="20">
        <v>4594</v>
      </c>
      <c r="AX30" s="20">
        <v>11310</v>
      </c>
      <c r="AY30" s="21">
        <v>16674</v>
      </c>
      <c r="AZ30" s="17"/>
      <c r="BA30" s="25">
        <v>2129</v>
      </c>
      <c r="BB30" s="20">
        <v>-499</v>
      </c>
      <c r="BC30" s="20">
        <v>1562</v>
      </c>
      <c r="BD30" s="20">
        <v>2724</v>
      </c>
      <c r="BE30" s="21">
        <v>5916</v>
      </c>
      <c r="BF30" s="12"/>
      <c r="BG30" s="25">
        <v>2598</v>
      </c>
      <c r="BH30" s="20">
        <v>2876</v>
      </c>
      <c r="BI30" s="20">
        <v>3102</v>
      </c>
      <c r="BJ30" s="20">
        <v>3222</v>
      </c>
      <c r="BK30" s="21">
        <v>11798</v>
      </c>
      <c r="BL30" s="12"/>
      <c r="BM30" s="25">
        <v>1974</v>
      </c>
      <c r="BN30" s="20">
        <v>1590</v>
      </c>
      <c r="BO30" s="20">
        <v>2132</v>
      </c>
      <c r="BP30" s="20">
        <v>2463</v>
      </c>
      <c r="BQ30" s="21">
        <v>8159</v>
      </c>
      <c r="BR30" s="26"/>
      <c r="BS30" s="25">
        <v>699</v>
      </c>
      <c r="BT30" s="20">
        <v>1074</v>
      </c>
      <c r="BU30" s="20">
        <v>974</v>
      </c>
      <c r="BV30" s="20">
        <v>1310</v>
      </c>
      <c r="BW30" s="21">
        <v>4057</v>
      </c>
      <c r="BX30" s="26"/>
      <c r="BY30" s="25">
        <v>-49</v>
      </c>
      <c r="BZ30" s="20">
        <v>207</v>
      </c>
      <c r="CA30" s="20">
        <v>1510</v>
      </c>
      <c r="CB30" s="20">
        <v>958</v>
      </c>
      <c r="CC30" s="21">
        <v>2626</v>
      </c>
      <c r="CD30" s="26"/>
      <c r="CE30" s="25">
        <v>680</v>
      </c>
      <c r="CF30" s="20">
        <v>599</v>
      </c>
      <c r="CG30" s="20">
        <v>830</v>
      </c>
      <c r="CH30" s="20">
        <v>-459</v>
      </c>
      <c r="CI30" s="21">
        <v>1650</v>
      </c>
      <c r="CJ30" s="26"/>
      <c r="CK30" s="25">
        <v>0</v>
      </c>
      <c r="CL30" s="20">
        <v>0</v>
      </c>
      <c r="CM30" s="20">
        <v>-1361</v>
      </c>
      <c r="CN30" s="20">
        <v>-873</v>
      </c>
      <c r="CO30" s="21">
        <v>-2234</v>
      </c>
    </row>
    <row r="31" spans="1:93" ht="15" hidden="1" customHeight="1" outlineLevel="1" x14ac:dyDescent="0.25">
      <c r="B31" s="34" t="s">
        <v>47</v>
      </c>
      <c r="C31" s="17"/>
      <c r="D31" s="17"/>
      <c r="E31" s="487"/>
      <c r="F31" s="369"/>
      <c r="G31" s="369"/>
      <c r="H31" s="369"/>
      <c r="I31" s="29"/>
      <c r="J31" s="514"/>
      <c r="K31" s="487"/>
      <c r="L31" s="369"/>
      <c r="M31" s="369"/>
      <c r="N31" s="369"/>
      <c r="O31" s="29"/>
      <c r="P31" s="426"/>
      <c r="Q31" s="27"/>
      <c r="R31" s="369">
        <v>0</v>
      </c>
      <c r="S31" s="369">
        <v>0</v>
      </c>
      <c r="T31" s="369"/>
      <c r="U31" s="29"/>
      <c r="V31" s="17"/>
      <c r="W31" s="27"/>
      <c r="X31" s="369"/>
      <c r="Y31" s="369"/>
      <c r="Z31" s="369"/>
      <c r="AA31" s="29"/>
      <c r="AB31" s="17"/>
      <c r="AC31" s="27"/>
      <c r="AD31" s="369"/>
      <c r="AE31" s="369"/>
      <c r="AF31" s="369"/>
      <c r="AG31" s="29"/>
      <c r="AH31" s="17"/>
      <c r="AI31" s="27"/>
      <c r="AJ31" s="28"/>
      <c r="AK31" s="28"/>
      <c r="AL31" s="28"/>
      <c r="AM31" s="29"/>
      <c r="AN31" s="17"/>
      <c r="AO31" s="27"/>
      <c r="AP31" s="28"/>
      <c r="AQ31" s="28"/>
      <c r="AR31" s="28"/>
      <c r="AS31" s="29"/>
      <c r="AT31" s="17"/>
      <c r="AU31" s="27"/>
      <c r="AV31" s="28"/>
      <c r="AW31" s="28"/>
      <c r="AX31" s="28"/>
      <c r="AY31" s="29"/>
      <c r="AZ31" s="17"/>
      <c r="BA31" s="27"/>
      <c r="BB31" s="28"/>
      <c r="BC31" s="28"/>
      <c r="BD31" s="28"/>
      <c r="BE31" s="29"/>
      <c r="BF31" s="35"/>
      <c r="BG31" s="27"/>
      <c r="BH31" s="28"/>
      <c r="BI31" s="28"/>
      <c r="BJ31" s="28"/>
      <c r="BK31" s="29"/>
      <c r="BL31" s="35"/>
      <c r="BM31" s="27"/>
      <c r="BN31" s="28"/>
      <c r="BO31" s="28"/>
      <c r="BP31" s="28"/>
      <c r="BQ31" s="37"/>
      <c r="BR31" s="6"/>
      <c r="BS31" s="27"/>
      <c r="BT31" s="28"/>
      <c r="BU31" s="28"/>
      <c r="BV31" s="28"/>
      <c r="BW31" s="37"/>
      <c r="BX31" s="6"/>
      <c r="BY31" s="27"/>
      <c r="BZ31" s="28"/>
      <c r="CA31" s="28"/>
      <c r="CB31" s="28"/>
      <c r="CC31" s="37"/>
      <c r="CD31" s="6"/>
      <c r="CE31" s="27"/>
      <c r="CF31" s="28"/>
      <c r="CG31" s="28"/>
      <c r="CH31" s="28"/>
      <c r="CI31" s="37"/>
      <c r="CJ31" s="6"/>
      <c r="CK31" s="27"/>
      <c r="CL31" s="28"/>
      <c r="CM31" s="28"/>
      <c r="CN31" s="28"/>
      <c r="CO31" s="37"/>
    </row>
    <row r="32" spans="1:93" ht="15" hidden="1" customHeight="1" outlineLevel="1" x14ac:dyDescent="0.25">
      <c r="A32" s="4" t="s">
        <v>14</v>
      </c>
      <c r="B32" s="5" t="s">
        <v>14</v>
      </c>
      <c r="C32" s="17"/>
      <c r="D32" s="17"/>
      <c r="E32" s="487">
        <v>-1310</v>
      </c>
      <c r="F32" s="519">
        <v>1689</v>
      </c>
      <c r="G32" s="519">
        <v>136</v>
      </c>
      <c r="H32" s="369"/>
      <c r="I32" s="29"/>
      <c r="J32" s="514"/>
      <c r="K32" s="487">
        <v>-551</v>
      </c>
      <c r="L32" s="369">
        <v>-101</v>
      </c>
      <c r="M32" s="369">
        <v>-620</v>
      </c>
      <c r="N32" s="369">
        <v>-36.617999999999938</v>
      </c>
      <c r="O32" s="29">
        <v>-1308.6179999999999</v>
      </c>
      <c r="P32" s="426"/>
      <c r="Q32" s="27">
        <v>399</v>
      </c>
      <c r="R32" s="369">
        <v>443</v>
      </c>
      <c r="S32" s="369">
        <v>-410</v>
      </c>
      <c r="T32" s="369">
        <v>-4706</v>
      </c>
      <c r="U32" s="29">
        <v>-4274</v>
      </c>
      <c r="V32" s="17"/>
      <c r="W32" s="27">
        <v>347</v>
      </c>
      <c r="X32" s="369">
        <v>681</v>
      </c>
      <c r="Y32" s="369">
        <v>329</v>
      </c>
      <c r="Z32" s="369">
        <v>661</v>
      </c>
      <c r="AA32" s="29">
        <v>2018</v>
      </c>
      <c r="AB32" s="17"/>
      <c r="AC32" s="27">
        <v>-7</v>
      </c>
      <c r="AD32" s="369">
        <v>1161</v>
      </c>
      <c r="AE32" s="369">
        <v>1111</v>
      </c>
      <c r="AF32" s="369">
        <v>-232</v>
      </c>
      <c r="AG32" s="29">
        <v>2033</v>
      </c>
      <c r="AH32" s="17"/>
      <c r="AI32" s="27">
        <v>626</v>
      </c>
      <c r="AJ32" s="28">
        <v>754</v>
      </c>
      <c r="AK32" s="28">
        <v>868</v>
      </c>
      <c r="AL32" s="28">
        <v>2</v>
      </c>
      <c r="AM32" s="29">
        <v>2250</v>
      </c>
      <c r="AN32" s="17"/>
      <c r="AO32" s="27">
        <v>262</v>
      </c>
      <c r="AP32" s="28">
        <v>649</v>
      </c>
      <c r="AQ32" s="28">
        <v>786</v>
      </c>
      <c r="AR32" s="28">
        <v>-63</v>
      </c>
      <c r="AS32" s="29">
        <v>1634</v>
      </c>
      <c r="AT32" s="17"/>
      <c r="AU32" s="27">
        <v>1139</v>
      </c>
      <c r="AV32" s="28">
        <v>3066</v>
      </c>
      <c r="AW32" s="28">
        <v>-264</v>
      </c>
      <c r="AX32" s="28">
        <v>-3024</v>
      </c>
      <c r="AY32" s="29">
        <v>917</v>
      </c>
      <c r="AZ32" s="17"/>
      <c r="BA32" s="27">
        <v>1368</v>
      </c>
      <c r="BB32" s="28">
        <v>-335</v>
      </c>
      <c r="BC32" s="28">
        <v>1209</v>
      </c>
      <c r="BD32" s="28">
        <v>2198</v>
      </c>
      <c r="BE32" s="29">
        <v>4440</v>
      </c>
      <c r="BF32" s="6"/>
      <c r="BG32" s="27">
        <v>1605</v>
      </c>
      <c r="BH32" s="28">
        <v>1663</v>
      </c>
      <c r="BI32" s="28">
        <v>1942</v>
      </c>
      <c r="BJ32" s="28">
        <v>1440</v>
      </c>
      <c r="BK32" s="29">
        <v>6650</v>
      </c>
      <c r="BL32" s="6"/>
      <c r="BM32" s="27">
        <v>1025</v>
      </c>
      <c r="BN32" s="28">
        <v>1331</v>
      </c>
      <c r="BO32" s="28">
        <v>1488</v>
      </c>
      <c r="BP32" s="28">
        <v>891</v>
      </c>
      <c r="BQ32" s="23">
        <v>4735</v>
      </c>
      <c r="BR32" s="30"/>
      <c r="BS32" s="27">
        <v>462</v>
      </c>
      <c r="BT32" s="28">
        <v>662</v>
      </c>
      <c r="BU32" s="28">
        <v>612</v>
      </c>
      <c r="BV32" s="28">
        <v>867</v>
      </c>
      <c r="BW32" s="23">
        <v>2603</v>
      </c>
      <c r="BX32" s="30"/>
      <c r="BY32" s="27">
        <v>-31</v>
      </c>
      <c r="BZ32" s="28">
        <v>134</v>
      </c>
      <c r="CA32" s="28">
        <v>1075</v>
      </c>
      <c r="CB32" s="28">
        <v>460</v>
      </c>
      <c r="CC32" s="23">
        <v>1638</v>
      </c>
      <c r="CD32" s="30"/>
      <c r="CE32" s="27">
        <v>428</v>
      </c>
      <c r="CF32" s="28">
        <v>379</v>
      </c>
      <c r="CG32" s="28">
        <v>499</v>
      </c>
      <c r="CH32" s="28">
        <v>-277</v>
      </c>
      <c r="CI32" s="23">
        <v>1029</v>
      </c>
      <c r="CJ32" s="30"/>
      <c r="CK32" s="27">
        <v>0</v>
      </c>
      <c r="CL32" s="28">
        <v>0</v>
      </c>
      <c r="CM32" s="28">
        <v>-843</v>
      </c>
      <c r="CN32" s="28">
        <v>-813</v>
      </c>
      <c r="CO32" s="23">
        <v>-1656</v>
      </c>
    </row>
    <row r="33" spans="1:93" ht="15" hidden="1" customHeight="1" outlineLevel="1" x14ac:dyDescent="0.25">
      <c r="A33" s="4" t="s">
        <v>170</v>
      </c>
      <c r="B33" s="5" t="s">
        <v>12</v>
      </c>
      <c r="C33" s="17"/>
      <c r="D33" s="17"/>
      <c r="E33" s="487">
        <v>0</v>
      </c>
      <c r="F33" s="519">
        <v>0</v>
      </c>
      <c r="G33" s="519">
        <v>0</v>
      </c>
      <c r="H33" s="369"/>
      <c r="I33" s="29"/>
      <c r="J33" s="514"/>
      <c r="K33" s="487">
        <v>0</v>
      </c>
      <c r="L33" s="369">
        <v>0</v>
      </c>
      <c r="M33" s="369">
        <v>0</v>
      </c>
      <c r="N33" s="369">
        <v>6.0000000000000001E-3</v>
      </c>
      <c r="O33" s="29">
        <v>6.0000000000000001E-3</v>
      </c>
      <c r="P33" s="426"/>
      <c r="Q33" s="27">
        <v>1</v>
      </c>
      <c r="R33" s="369">
        <v>1</v>
      </c>
      <c r="S33" s="369">
        <v>0</v>
      </c>
      <c r="T33" s="369">
        <v>8</v>
      </c>
      <c r="U33" s="29">
        <v>10</v>
      </c>
      <c r="V33" s="17"/>
      <c r="W33" s="27">
        <v>0</v>
      </c>
      <c r="X33" s="369">
        <v>0</v>
      </c>
      <c r="Y33" s="369">
        <v>0</v>
      </c>
      <c r="Z33" s="369">
        <v>0</v>
      </c>
      <c r="AA33" s="29">
        <v>0</v>
      </c>
      <c r="AB33" s="17"/>
      <c r="AC33" s="27">
        <v>0</v>
      </c>
      <c r="AD33" s="369">
        <v>0</v>
      </c>
      <c r="AE33" s="369">
        <v>0</v>
      </c>
      <c r="AF33" s="369">
        <v>0</v>
      </c>
      <c r="AG33" s="29">
        <v>0</v>
      </c>
      <c r="AH33" s="17"/>
      <c r="AI33" s="27">
        <v>0</v>
      </c>
      <c r="AJ33" s="28">
        <v>0</v>
      </c>
      <c r="AK33" s="28">
        <v>0</v>
      </c>
      <c r="AL33" s="28">
        <v>17</v>
      </c>
      <c r="AM33" s="29">
        <v>17</v>
      </c>
      <c r="AN33" s="17"/>
      <c r="AO33" s="27">
        <v>0</v>
      </c>
      <c r="AP33" s="28">
        <v>1</v>
      </c>
      <c r="AQ33" s="28">
        <v>0</v>
      </c>
      <c r="AR33" s="28">
        <v>0</v>
      </c>
      <c r="AS33" s="29">
        <v>1</v>
      </c>
      <c r="AT33" s="17"/>
      <c r="AU33" s="27">
        <v>0</v>
      </c>
      <c r="AV33" s="28">
        <v>0</v>
      </c>
      <c r="AW33" s="28">
        <v>0</v>
      </c>
      <c r="AX33" s="28">
        <v>0</v>
      </c>
      <c r="AY33" s="29">
        <v>0</v>
      </c>
      <c r="AZ33" s="17"/>
      <c r="BA33" s="27">
        <v>0</v>
      </c>
      <c r="BB33" s="28">
        <v>0</v>
      </c>
      <c r="BC33" s="28">
        <v>0</v>
      </c>
      <c r="BD33" s="28">
        <v>0</v>
      </c>
      <c r="BE33" s="29">
        <v>0</v>
      </c>
      <c r="BF33" s="6"/>
      <c r="BG33" s="27">
        <v>0</v>
      </c>
      <c r="BH33" s="28">
        <v>0</v>
      </c>
      <c r="BI33" s="28">
        <v>0</v>
      </c>
      <c r="BJ33" s="28">
        <v>0</v>
      </c>
      <c r="BK33" s="29">
        <v>0</v>
      </c>
      <c r="BL33" s="6"/>
      <c r="BM33" s="27">
        <v>7</v>
      </c>
      <c r="BN33" s="28">
        <v>1</v>
      </c>
      <c r="BO33" s="28">
        <v>1</v>
      </c>
      <c r="BP33" s="28">
        <v>16</v>
      </c>
      <c r="BQ33" s="23">
        <v>25</v>
      </c>
      <c r="BR33" s="30"/>
      <c r="BS33" s="27">
        <v>19</v>
      </c>
      <c r="BT33" s="28">
        <v>-17</v>
      </c>
      <c r="BU33" s="28">
        <v>0</v>
      </c>
      <c r="BV33" s="28">
        <v>0</v>
      </c>
      <c r="BW33" s="23">
        <v>2</v>
      </c>
      <c r="BX33" s="30"/>
      <c r="BY33" s="27">
        <v>19</v>
      </c>
      <c r="BZ33" s="28">
        <v>7</v>
      </c>
      <c r="CA33" s="28">
        <v>-1</v>
      </c>
      <c r="CB33" s="28">
        <v>0</v>
      </c>
      <c r="CC33" s="23">
        <v>25</v>
      </c>
      <c r="CD33" s="30"/>
      <c r="CE33" s="27">
        <v>13</v>
      </c>
      <c r="CF33" s="28">
        <v>15</v>
      </c>
      <c r="CG33" s="28">
        <v>15</v>
      </c>
      <c r="CH33" s="28">
        <v>18</v>
      </c>
      <c r="CI33" s="23">
        <v>61</v>
      </c>
      <c r="CJ33" s="30"/>
      <c r="CK33" s="27">
        <v>0</v>
      </c>
      <c r="CL33" s="28">
        <v>0</v>
      </c>
      <c r="CM33" s="28">
        <v>1</v>
      </c>
      <c r="CN33" s="28">
        <v>11</v>
      </c>
      <c r="CO33" s="23">
        <v>12</v>
      </c>
    </row>
    <row r="34" spans="1:93" ht="15" hidden="1" customHeight="1" outlineLevel="1" x14ac:dyDescent="0.25">
      <c r="A34" s="4" t="s">
        <v>88</v>
      </c>
      <c r="B34" s="5" t="s">
        <v>13</v>
      </c>
      <c r="C34" s="17"/>
      <c r="D34" s="17"/>
      <c r="E34" s="487">
        <v>2123</v>
      </c>
      <c r="F34" s="519">
        <v>2125</v>
      </c>
      <c r="G34" s="519">
        <v>2116</v>
      </c>
      <c r="H34" s="369"/>
      <c r="I34" s="29"/>
      <c r="J34" s="514"/>
      <c r="K34" s="487">
        <v>2149</v>
      </c>
      <c r="L34" s="369">
        <v>2191</v>
      </c>
      <c r="M34" s="369">
        <v>2144</v>
      </c>
      <c r="N34" s="369">
        <v>2111.1229999999996</v>
      </c>
      <c r="O34" s="29">
        <v>8595.1229999999996</v>
      </c>
      <c r="P34" s="426"/>
      <c r="Q34" s="27">
        <v>787</v>
      </c>
      <c r="R34" s="369">
        <v>1476</v>
      </c>
      <c r="S34" s="369">
        <v>1737</v>
      </c>
      <c r="T34" s="369">
        <v>2026</v>
      </c>
      <c r="U34" s="29">
        <v>6026</v>
      </c>
      <c r="V34" s="17"/>
      <c r="W34" s="27">
        <v>566</v>
      </c>
      <c r="X34" s="369">
        <v>507</v>
      </c>
      <c r="Y34" s="369">
        <v>441</v>
      </c>
      <c r="Z34" s="369">
        <v>446</v>
      </c>
      <c r="AA34" s="29">
        <v>1960</v>
      </c>
      <c r="AB34" s="17"/>
      <c r="AC34" s="27">
        <v>650</v>
      </c>
      <c r="AD34" s="369">
        <v>602</v>
      </c>
      <c r="AE34" s="369">
        <v>566</v>
      </c>
      <c r="AF34" s="369">
        <v>587</v>
      </c>
      <c r="AG34" s="29">
        <v>2405</v>
      </c>
      <c r="AH34" s="17"/>
      <c r="AI34" s="27">
        <v>979</v>
      </c>
      <c r="AJ34" s="28">
        <v>889</v>
      </c>
      <c r="AK34" s="28">
        <v>772</v>
      </c>
      <c r="AL34" s="28">
        <v>685</v>
      </c>
      <c r="AM34" s="29">
        <v>3325</v>
      </c>
      <c r="AN34" s="17"/>
      <c r="AO34" s="27">
        <v>1316</v>
      </c>
      <c r="AP34" s="28">
        <v>1272</v>
      </c>
      <c r="AQ34" s="28">
        <v>1073</v>
      </c>
      <c r="AR34" s="28">
        <v>1013</v>
      </c>
      <c r="AS34" s="29">
        <v>4674</v>
      </c>
      <c r="AT34" s="17"/>
      <c r="AU34" s="27">
        <v>1635</v>
      </c>
      <c r="AV34" s="28">
        <v>1549</v>
      </c>
      <c r="AW34" s="28">
        <v>1444</v>
      </c>
      <c r="AX34" s="28">
        <v>1362</v>
      </c>
      <c r="AY34" s="29">
        <v>5990</v>
      </c>
      <c r="AZ34" s="17"/>
      <c r="BA34" s="27">
        <v>517</v>
      </c>
      <c r="BB34" s="28">
        <v>1088</v>
      </c>
      <c r="BC34" s="28">
        <v>1800</v>
      </c>
      <c r="BD34" s="28">
        <v>1729</v>
      </c>
      <c r="BE34" s="29">
        <v>5134</v>
      </c>
      <c r="BF34" s="6"/>
      <c r="BG34" s="27">
        <v>1124</v>
      </c>
      <c r="BH34" s="28">
        <v>1021</v>
      </c>
      <c r="BI34" s="28">
        <v>932</v>
      </c>
      <c r="BJ34" s="28">
        <v>649</v>
      </c>
      <c r="BK34" s="29">
        <v>3726</v>
      </c>
      <c r="BL34" s="6"/>
      <c r="BM34" s="27">
        <v>1283</v>
      </c>
      <c r="BN34" s="28">
        <v>1258</v>
      </c>
      <c r="BO34" s="28">
        <v>1206</v>
      </c>
      <c r="BP34" s="28">
        <v>1170</v>
      </c>
      <c r="BQ34" s="23">
        <v>4917</v>
      </c>
      <c r="BR34" s="30"/>
      <c r="BS34" s="27">
        <v>1454</v>
      </c>
      <c r="BT34" s="28">
        <v>1437</v>
      </c>
      <c r="BU34" s="28">
        <v>1395</v>
      </c>
      <c r="BV34" s="28">
        <v>1350</v>
      </c>
      <c r="BW34" s="23">
        <v>5636</v>
      </c>
      <c r="BX34" s="30"/>
      <c r="BY34" s="27">
        <v>1604</v>
      </c>
      <c r="BZ34" s="28">
        <v>1589</v>
      </c>
      <c r="CA34" s="28">
        <v>1572</v>
      </c>
      <c r="CB34" s="28">
        <v>1530</v>
      </c>
      <c r="CC34" s="23">
        <v>6295</v>
      </c>
      <c r="CD34" s="30"/>
      <c r="CE34" s="27">
        <v>1186</v>
      </c>
      <c r="CF34" s="28">
        <v>1161</v>
      </c>
      <c r="CG34" s="28">
        <v>1147</v>
      </c>
      <c r="CH34" s="28">
        <v>1380</v>
      </c>
      <c r="CI34" s="23">
        <v>4874</v>
      </c>
      <c r="CJ34" s="30"/>
      <c r="CK34" s="27">
        <v>0</v>
      </c>
      <c r="CL34" s="28">
        <v>0</v>
      </c>
      <c r="CM34" s="28">
        <v>200</v>
      </c>
      <c r="CN34" s="28">
        <v>1227</v>
      </c>
      <c r="CO34" s="23">
        <v>1427</v>
      </c>
    </row>
    <row r="35" spans="1:93" ht="15" hidden="1" customHeight="1" outlineLevel="1" x14ac:dyDescent="0.25">
      <c r="A35" s="4" t="s">
        <v>89</v>
      </c>
      <c r="B35" s="5" t="s">
        <v>48</v>
      </c>
      <c r="C35" s="17"/>
      <c r="D35" s="17"/>
      <c r="E35" s="487">
        <v>2160</v>
      </c>
      <c r="F35" s="369">
        <v>2165</v>
      </c>
      <c r="G35" s="369">
        <v>2028</v>
      </c>
      <c r="H35" s="369"/>
      <c r="I35" s="29"/>
      <c r="J35" s="514"/>
      <c r="K35" s="487">
        <v>2014</v>
      </c>
      <c r="L35" s="369">
        <v>2016</v>
      </c>
      <c r="M35" s="369">
        <v>2008</v>
      </c>
      <c r="N35" s="369">
        <v>1973</v>
      </c>
      <c r="O35" s="29">
        <v>8011</v>
      </c>
      <c r="P35" s="426"/>
      <c r="Q35" s="27">
        <v>1995</v>
      </c>
      <c r="R35" s="369">
        <v>1995</v>
      </c>
      <c r="S35" s="468">
        <v>2009</v>
      </c>
      <c r="T35" s="369">
        <v>2008</v>
      </c>
      <c r="U35" s="29">
        <v>8007</v>
      </c>
      <c r="V35" s="17"/>
      <c r="W35" s="27">
        <v>2217</v>
      </c>
      <c r="X35" s="369">
        <v>2095</v>
      </c>
      <c r="Y35" s="369">
        <v>2042</v>
      </c>
      <c r="Z35" s="369">
        <v>2051</v>
      </c>
      <c r="AA35" s="29">
        <v>8405</v>
      </c>
      <c r="AB35" s="17"/>
      <c r="AC35" s="27">
        <v>2054</v>
      </c>
      <c r="AD35" s="369">
        <v>2037</v>
      </c>
      <c r="AE35" s="369">
        <v>2038</v>
      </c>
      <c r="AF35" s="369">
        <v>2040</v>
      </c>
      <c r="AG35" s="29">
        <v>8169</v>
      </c>
      <c r="AH35" s="17"/>
      <c r="AI35" s="27">
        <v>2111</v>
      </c>
      <c r="AJ35" s="28">
        <v>2113</v>
      </c>
      <c r="AK35" s="28">
        <v>2319</v>
      </c>
      <c r="AL35" s="28">
        <v>1988</v>
      </c>
      <c r="AM35" s="29">
        <v>8531</v>
      </c>
      <c r="AN35" s="17"/>
      <c r="AO35" s="27">
        <v>2043</v>
      </c>
      <c r="AP35" s="28">
        <v>2245</v>
      </c>
      <c r="AQ35" s="28">
        <v>2086</v>
      </c>
      <c r="AR35" s="28">
        <v>2119</v>
      </c>
      <c r="AS35" s="29">
        <v>8493</v>
      </c>
      <c r="AT35" s="17"/>
      <c r="AU35" s="27">
        <v>653</v>
      </c>
      <c r="AV35" s="28">
        <v>5665</v>
      </c>
      <c r="AW35" s="28">
        <v>3068</v>
      </c>
      <c r="AX35" s="28">
        <v>2033</v>
      </c>
      <c r="AY35" s="29">
        <v>11419</v>
      </c>
      <c r="AZ35" s="17"/>
      <c r="BA35" s="27">
        <v>835</v>
      </c>
      <c r="BB35" s="28">
        <v>802</v>
      </c>
      <c r="BC35" s="28">
        <v>4409</v>
      </c>
      <c r="BD35" s="28">
        <v>1723</v>
      </c>
      <c r="BE35" s="29">
        <v>7769</v>
      </c>
      <c r="BF35" s="6"/>
      <c r="BG35" s="27">
        <v>846</v>
      </c>
      <c r="BH35" s="28">
        <v>874</v>
      </c>
      <c r="BI35" s="28">
        <v>876</v>
      </c>
      <c r="BJ35" s="28">
        <v>879</v>
      </c>
      <c r="BK35" s="29">
        <v>3475</v>
      </c>
      <c r="BL35" s="6"/>
      <c r="BM35" s="27">
        <v>961</v>
      </c>
      <c r="BN35" s="28">
        <v>970</v>
      </c>
      <c r="BO35" s="28">
        <v>963</v>
      </c>
      <c r="BP35" s="28">
        <v>938</v>
      </c>
      <c r="BQ35" s="37">
        <v>3832</v>
      </c>
      <c r="BR35" s="30"/>
      <c r="BS35" s="27">
        <v>911</v>
      </c>
      <c r="BT35" s="28">
        <v>905</v>
      </c>
      <c r="BU35" s="28">
        <v>918</v>
      </c>
      <c r="BV35" s="28">
        <v>953</v>
      </c>
      <c r="BW35" s="37">
        <v>3687</v>
      </c>
      <c r="BX35" s="30"/>
      <c r="BY35" s="27">
        <v>1433</v>
      </c>
      <c r="BZ35" s="28">
        <v>900</v>
      </c>
      <c r="CA35" s="28">
        <v>866</v>
      </c>
      <c r="CB35" s="28">
        <v>1068</v>
      </c>
      <c r="CC35" s="37">
        <v>4267</v>
      </c>
      <c r="CD35" s="30"/>
      <c r="CE35" s="27">
        <v>684</v>
      </c>
      <c r="CF35" s="28">
        <v>682</v>
      </c>
      <c r="CG35" s="28">
        <v>464</v>
      </c>
      <c r="CH35" s="28">
        <v>723</v>
      </c>
      <c r="CI35" s="37">
        <v>2553</v>
      </c>
      <c r="CJ35" s="30"/>
      <c r="CK35" s="27">
        <v>0</v>
      </c>
      <c r="CL35" s="28">
        <v>0</v>
      </c>
      <c r="CM35" s="28">
        <v>660</v>
      </c>
      <c r="CN35" s="28">
        <v>3682</v>
      </c>
      <c r="CO35" s="37">
        <v>4342</v>
      </c>
    </row>
    <row r="36" spans="1:93" s="159" customFormat="1" ht="15" hidden="1" customHeight="1" outlineLevel="1" x14ac:dyDescent="0.25">
      <c r="A36" s="4" t="s">
        <v>196</v>
      </c>
      <c r="B36" s="5" t="s">
        <v>49</v>
      </c>
      <c r="C36" s="17"/>
      <c r="D36" s="17"/>
      <c r="E36" s="488">
        <v>25</v>
      </c>
      <c r="F36" s="370">
        <v>24</v>
      </c>
      <c r="G36" s="370">
        <v>25</v>
      </c>
      <c r="H36" s="370"/>
      <c r="I36" s="158"/>
      <c r="J36" s="514"/>
      <c r="K36" s="488">
        <v>25</v>
      </c>
      <c r="L36" s="370">
        <v>24</v>
      </c>
      <c r="M36" s="370">
        <v>25</v>
      </c>
      <c r="N36" s="370">
        <v>25</v>
      </c>
      <c r="O36" s="158">
        <v>99</v>
      </c>
      <c r="P36" s="426"/>
      <c r="Q36" s="156">
        <v>13</v>
      </c>
      <c r="R36" s="370">
        <v>25</v>
      </c>
      <c r="S36" s="370">
        <v>24</v>
      </c>
      <c r="T36" s="370">
        <v>25</v>
      </c>
      <c r="U36" s="158">
        <v>87</v>
      </c>
      <c r="V36" s="17"/>
      <c r="W36" s="156">
        <v>8</v>
      </c>
      <c r="X36" s="370">
        <v>7</v>
      </c>
      <c r="Y36" s="370">
        <v>8</v>
      </c>
      <c r="Z36" s="370">
        <v>7</v>
      </c>
      <c r="AA36" s="158">
        <v>30</v>
      </c>
      <c r="AB36" s="17"/>
      <c r="AC36" s="156">
        <v>7</v>
      </c>
      <c r="AD36" s="370">
        <v>8</v>
      </c>
      <c r="AE36" s="370">
        <v>8</v>
      </c>
      <c r="AF36" s="370">
        <v>7</v>
      </c>
      <c r="AG36" s="158">
        <v>30</v>
      </c>
      <c r="AH36" s="17"/>
      <c r="AI36" s="156">
        <v>8</v>
      </c>
      <c r="AJ36" s="157">
        <v>7</v>
      </c>
      <c r="AK36" s="157">
        <v>8</v>
      </c>
      <c r="AL36" s="157">
        <v>7</v>
      </c>
      <c r="AM36" s="158">
        <v>30</v>
      </c>
      <c r="AN36" s="17"/>
      <c r="AO36" s="156">
        <v>7</v>
      </c>
      <c r="AP36" s="157">
        <v>8</v>
      </c>
      <c r="AQ36" s="157">
        <v>8</v>
      </c>
      <c r="AR36" s="157">
        <v>7</v>
      </c>
      <c r="AS36" s="158">
        <v>30</v>
      </c>
      <c r="AT36" s="17"/>
      <c r="AU36" s="156">
        <v>601</v>
      </c>
      <c r="AV36" s="157">
        <v>7</v>
      </c>
      <c r="AW36" s="157">
        <v>8</v>
      </c>
      <c r="AX36" s="157">
        <v>7</v>
      </c>
      <c r="AY36" s="158">
        <v>623</v>
      </c>
      <c r="AZ36" s="17"/>
      <c r="BA36" s="156">
        <v>79</v>
      </c>
      <c r="BB36" s="157">
        <v>88</v>
      </c>
      <c r="BC36" s="157">
        <v>93</v>
      </c>
      <c r="BD36" s="157">
        <v>1321</v>
      </c>
      <c r="BE36" s="158">
        <v>1581</v>
      </c>
      <c r="BF36" s="35"/>
      <c r="BG36" s="156">
        <v>80</v>
      </c>
      <c r="BH36" s="157">
        <v>80</v>
      </c>
      <c r="BI36" s="157">
        <v>80</v>
      </c>
      <c r="BJ36" s="157">
        <v>79</v>
      </c>
      <c r="BK36" s="158">
        <v>319</v>
      </c>
      <c r="BL36" s="35"/>
      <c r="BM36" s="156">
        <v>83</v>
      </c>
      <c r="BN36" s="157">
        <v>82</v>
      </c>
      <c r="BO36" s="157">
        <v>81</v>
      </c>
      <c r="BP36" s="157">
        <v>81</v>
      </c>
      <c r="BQ36" s="188">
        <v>327</v>
      </c>
      <c r="BR36" s="160"/>
      <c r="BS36" s="156">
        <v>86</v>
      </c>
      <c r="BT36" s="157">
        <v>84</v>
      </c>
      <c r="BU36" s="157">
        <v>85</v>
      </c>
      <c r="BV36" s="157">
        <v>83</v>
      </c>
      <c r="BW36" s="188">
        <v>338</v>
      </c>
      <c r="BX36" s="160"/>
      <c r="BY36" s="156">
        <v>90</v>
      </c>
      <c r="BZ36" s="157">
        <v>89</v>
      </c>
      <c r="CA36" s="157">
        <v>88</v>
      </c>
      <c r="CB36" s="157">
        <v>86</v>
      </c>
      <c r="CC36" s="188">
        <v>353</v>
      </c>
      <c r="CD36" s="160"/>
      <c r="CE36" s="156">
        <v>80</v>
      </c>
      <c r="CF36" s="157">
        <v>77</v>
      </c>
      <c r="CG36" s="157">
        <v>73</v>
      </c>
      <c r="CH36" s="157">
        <v>78</v>
      </c>
      <c r="CI36" s="188">
        <v>308</v>
      </c>
      <c r="CJ36" s="160"/>
      <c r="CK36" s="156">
        <v>0</v>
      </c>
      <c r="CL36" s="157">
        <v>0</v>
      </c>
      <c r="CM36" s="157">
        <v>14</v>
      </c>
      <c r="CN36" s="157">
        <v>86</v>
      </c>
      <c r="CO36" s="188">
        <v>100</v>
      </c>
    </row>
    <row r="37" spans="1:93" s="14" customFormat="1" collapsed="1" x14ac:dyDescent="0.25">
      <c r="A37" s="4" t="s">
        <v>50</v>
      </c>
      <c r="B37" s="16" t="s">
        <v>50</v>
      </c>
      <c r="C37" s="17"/>
      <c r="D37" s="17"/>
      <c r="E37" s="485">
        <v>1167</v>
      </c>
      <c r="F37" s="518">
        <v>4726</v>
      </c>
      <c r="G37" s="518">
        <v>1076</v>
      </c>
      <c r="H37" s="367"/>
      <c r="I37" s="21"/>
      <c r="J37" s="514"/>
      <c r="K37" s="485">
        <v>2402</v>
      </c>
      <c r="L37" s="367">
        <v>4512</v>
      </c>
      <c r="M37" s="367">
        <v>3296</v>
      </c>
      <c r="N37" s="367">
        <v>2585.5109999999986</v>
      </c>
      <c r="O37" s="21">
        <v>12795.510999999999</v>
      </c>
      <c r="P37" s="426"/>
      <c r="Q37" s="25">
        <v>1716</v>
      </c>
      <c r="R37" s="367">
        <v>5544</v>
      </c>
      <c r="S37" s="367">
        <v>2601</v>
      </c>
      <c r="T37" s="367">
        <v>-18674</v>
      </c>
      <c r="U37" s="21">
        <v>-8813</v>
      </c>
      <c r="V37" s="17"/>
      <c r="W37" s="25">
        <v>4181</v>
      </c>
      <c r="X37" s="367">
        <v>5849</v>
      </c>
      <c r="Y37" s="367">
        <v>2289</v>
      </c>
      <c r="Z37" s="367">
        <v>5173</v>
      </c>
      <c r="AA37" s="21">
        <v>17492</v>
      </c>
      <c r="AB37" s="17"/>
      <c r="AC37" s="25">
        <v>3607</v>
      </c>
      <c r="AD37" s="367">
        <v>4065</v>
      </c>
      <c r="AE37" s="367">
        <v>4400</v>
      </c>
      <c r="AF37" s="367">
        <v>1290</v>
      </c>
      <c r="AG37" s="21">
        <v>13362</v>
      </c>
      <c r="AH37" s="17"/>
      <c r="AI37" s="25">
        <v>5247</v>
      </c>
      <c r="AJ37" s="20">
        <v>4912</v>
      </c>
      <c r="AK37" s="20">
        <v>5546</v>
      </c>
      <c r="AL37" s="20">
        <v>3241</v>
      </c>
      <c r="AM37" s="21">
        <v>18946</v>
      </c>
      <c r="AN37" s="17"/>
      <c r="AO37" s="25">
        <v>4302</v>
      </c>
      <c r="AP37" s="20">
        <v>5780</v>
      </c>
      <c r="AQ37" s="20">
        <v>6224</v>
      </c>
      <c r="AR37" s="20">
        <v>3463</v>
      </c>
      <c r="AS37" s="21">
        <v>19769</v>
      </c>
      <c r="AT37" s="17"/>
      <c r="AU37" s="25">
        <v>5822</v>
      </c>
      <c r="AV37" s="20">
        <v>9263</v>
      </c>
      <c r="AW37" s="20">
        <v>8850</v>
      </c>
      <c r="AX37" s="20">
        <v>11688</v>
      </c>
      <c r="AY37" s="21">
        <v>35623</v>
      </c>
      <c r="AZ37" s="17"/>
      <c r="BA37" s="25">
        <v>4928</v>
      </c>
      <c r="BB37" s="20">
        <v>1144</v>
      </c>
      <c r="BC37" s="20">
        <v>9073</v>
      </c>
      <c r="BD37" s="20">
        <v>9695</v>
      </c>
      <c r="BE37" s="21">
        <v>24840</v>
      </c>
      <c r="BF37" s="12"/>
      <c r="BG37" s="25">
        <v>6253</v>
      </c>
      <c r="BH37" s="20">
        <v>6514</v>
      </c>
      <c r="BI37" s="20">
        <v>6932</v>
      </c>
      <c r="BJ37" s="20">
        <v>6269</v>
      </c>
      <c r="BK37" s="21">
        <v>25968</v>
      </c>
      <c r="BL37" s="12"/>
      <c r="BM37" s="25">
        <v>5333</v>
      </c>
      <c r="BN37" s="20">
        <v>5232</v>
      </c>
      <c r="BO37" s="20">
        <v>5871</v>
      </c>
      <c r="BP37" s="20">
        <v>5559</v>
      </c>
      <c r="BQ37" s="21">
        <v>21995</v>
      </c>
      <c r="BR37" s="26"/>
      <c r="BS37" s="25">
        <v>3631</v>
      </c>
      <c r="BT37" s="20">
        <v>4145</v>
      </c>
      <c r="BU37" s="20">
        <v>3984</v>
      </c>
      <c r="BV37" s="20">
        <v>4563</v>
      </c>
      <c r="BW37" s="21">
        <v>16323</v>
      </c>
      <c r="BX37" s="26"/>
      <c r="BY37" s="25">
        <v>3066</v>
      </c>
      <c r="BZ37" s="20">
        <v>2926</v>
      </c>
      <c r="CA37" s="20">
        <v>5110</v>
      </c>
      <c r="CB37" s="20">
        <v>4102</v>
      </c>
      <c r="CC37" s="21">
        <v>15204</v>
      </c>
      <c r="CD37" s="26"/>
      <c r="CE37" s="25">
        <v>3071</v>
      </c>
      <c r="CF37" s="20">
        <v>2913</v>
      </c>
      <c r="CG37" s="20">
        <v>3028</v>
      </c>
      <c r="CH37" s="20">
        <v>1463</v>
      </c>
      <c r="CI37" s="21">
        <v>10475</v>
      </c>
      <c r="CJ37" s="26"/>
      <c r="CK37" s="25">
        <v>0</v>
      </c>
      <c r="CL37" s="20">
        <v>0</v>
      </c>
      <c r="CM37" s="20">
        <v>-1329</v>
      </c>
      <c r="CN37" s="20">
        <v>3320</v>
      </c>
      <c r="CO37" s="21">
        <v>1991</v>
      </c>
    </row>
    <row r="38" spans="1:93" ht="15" hidden="1" customHeight="1" outlineLevel="1" x14ac:dyDescent="0.25">
      <c r="A38" s="4" t="s">
        <v>209</v>
      </c>
      <c r="B38" s="5" t="s">
        <v>51</v>
      </c>
      <c r="C38" s="17"/>
      <c r="D38" s="17"/>
      <c r="E38" s="487"/>
      <c r="F38" s="369"/>
      <c r="G38" s="369"/>
      <c r="H38" s="369"/>
      <c r="I38" s="29"/>
      <c r="J38" s="514"/>
      <c r="K38" s="487"/>
      <c r="L38" s="369">
        <v>0</v>
      </c>
      <c r="M38" s="369">
        <v>0</v>
      </c>
      <c r="N38" s="369">
        <v>0</v>
      </c>
      <c r="O38" s="29"/>
      <c r="P38" s="426"/>
      <c r="Q38" s="27">
        <v>0</v>
      </c>
      <c r="R38" s="369">
        <v>0</v>
      </c>
      <c r="S38" s="369">
        <v>0</v>
      </c>
      <c r="T38" s="369"/>
      <c r="U38" s="29"/>
      <c r="V38" s="17"/>
      <c r="W38" s="27">
        <v>0</v>
      </c>
      <c r="X38" s="369">
        <v>0</v>
      </c>
      <c r="Y38" s="369">
        <v>0</v>
      </c>
      <c r="Z38" s="369">
        <v>0</v>
      </c>
      <c r="AA38" s="29">
        <v>0</v>
      </c>
      <c r="AB38" s="17"/>
      <c r="AC38" s="27">
        <v>0</v>
      </c>
      <c r="AD38" s="369">
        <v>0</v>
      </c>
      <c r="AE38" s="369">
        <v>0</v>
      </c>
      <c r="AF38" s="369">
        <v>0</v>
      </c>
      <c r="AG38" s="29">
        <v>0</v>
      </c>
      <c r="AH38" s="17"/>
      <c r="AI38" s="27">
        <v>0</v>
      </c>
      <c r="AJ38" s="28">
        <v>0</v>
      </c>
      <c r="AK38" s="28">
        <v>0</v>
      </c>
      <c r="AL38" s="28">
        <v>0</v>
      </c>
      <c r="AM38" s="29">
        <v>0</v>
      </c>
      <c r="AN38" s="17"/>
      <c r="AO38" s="27">
        <v>0</v>
      </c>
      <c r="AP38" s="28">
        <v>0</v>
      </c>
      <c r="AQ38" s="28">
        <v>0</v>
      </c>
      <c r="AR38" s="28">
        <v>0</v>
      </c>
      <c r="AS38" s="29">
        <v>0</v>
      </c>
      <c r="AT38" s="17"/>
      <c r="AU38" s="27">
        <v>0</v>
      </c>
      <c r="AV38" s="28">
        <v>-2</v>
      </c>
      <c r="AW38" s="28">
        <v>2</v>
      </c>
      <c r="AX38" s="28">
        <v>0</v>
      </c>
      <c r="AY38" s="29">
        <v>0</v>
      </c>
      <c r="AZ38" s="17"/>
      <c r="BA38" s="27">
        <v>0</v>
      </c>
      <c r="BB38" s="28">
        <v>0</v>
      </c>
      <c r="BC38" s="28">
        <v>0</v>
      </c>
      <c r="BD38" s="28">
        <v>0</v>
      </c>
      <c r="BE38" s="29">
        <v>0</v>
      </c>
      <c r="BF38" s="6"/>
      <c r="BG38" s="27">
        <v>0</v>
      </c>
      <c r="BH38" s="28">
        <v>0</v>
      </c>
      <c r="BI38" s="28">
        <v>0</v>
      </c>
      <c r="BJ38" s="28">
        <v>0</v>
      </c>
      <c r="BK38" s="29">
        <v>0</v>
      </c>
      <c r="BL38" s="6"/>
      <c r="BM38" s="27">
        <v>0</v>
      </c>
      <c r="BN38" s="28">
        <v>0</v>
      </c>
      <c r="BO38" s="28">
        <v>0</v>
      </c>
      <c r="BP38" s="28">
        <v>0</v>
      </c>
      <c r="BQ38" s="37">
        <v>0</v>
      </c>
      <c r="BR38" s="30"/>
      <c r="BS38" s="27">
        <v>0</v>
      </c>
      <c r="BT38" s="28">
        <v>43</v>
      </c>
      <c r="BU38" s="28">
        <v>-20</v>
      </c>
      <c r="BV38" s="28">
        <v>0</v>
      </c>
      <c r="BW38" s="37">
        <v>23</v>
      </c>
      <c r="BX38" s="30"/>
      <c r="BY38" s="27">
        <v>0</v>
      </c>
      <c r="BZ38" s="28">
        <v>0</v>
      </c>
      <c r="CA38" s="28">
        <v>0</v>
      </c>
      <c r="CB38" s="28">
        <v>0</v>
      </c>
      <c r="CC38" s="37">
        <v>0</v>
      </c>
      <c r="CD38" s="30"/>
      <c r="CE38" s="27">
        <v>0</v>
      </c>
      <c r="CF38" s="28">
        <v>0</v>
      </c>
      <c r="CG38" s="28">
        <v>15</v>
      </c>
      <c r="CH38" s="28">
        <v>1</v>
      </c>
      <c r="CI38" s="37">
        <v>16</v>
      </c>
      <c r="CJ38" s="30"/>
      <c r="CK38" s="27">
        <v>0</v>
      </c>
      <c r="CL38" s="28">
        <v>0</v>
      </c>
      <c r="CM38" s="28">
        <v>0</v>
      </c>
      <c r="CN38" s="28">
        <v>0</v>
      </c>
      <c r="CO38" s="37">
        <v>0</v>
      </c>
    </row>
    <row r="39" spans="1:93" ht="15" hidden="1" customHeight="1" outlineLevel="1" x14ac:dyDescent="0.25">
      <c r="A39" s="4" t="s">
        <v>52</v>
      </c>
      <c r="B39" s="5" t="s">
        <v>52</v>
      </c>
      <c r="C39" s="17"/>
      <c r="D39" s="17"/>
      <c r="E39" s="487">
        <v>259</v>
      </c>
      <c r="F39" s="369">
        <v>247</v>
      </c>
      <c r="G39" s="369">
        <v>232</v>
      </c>
      <c r="H39" s="369"/>
      <c r="I39" s="29"/>
      <c r="J39" s="514"/>
      <c r="K39" s="487">
        <v>312</v>
      </c>
      <c r="L39" s="369">
        <v>312</v>
      </c>
      <c r="M39" s="369">
        <v>312</v>
      </c>
      <c r="N39" s="369">
        <v>278</v>
      </c>
      <c r="O39" s="29">
        <v>1214</v>
      </c>
      <c r="P39" s="426"/>
      <c r="Q39" s="27">
        <v>413</v>
      </c>
      <c r="R39" s="369">
        <v>379</v>
      </c>
      <c r="S39" s="369">
        <v>362</v>
      </c>
      <c r="T39" s="369">
        <v>325</v>
      </c>
      <c r="U39" s="29">
        <v>1479</v>
      </c>
      <c r="V39" s="17"/>
      <c r="W39" s="27">
        <v>404</v>
      </c>
      <c r="X39" s="369">
        <v>403</v>
      </c>
      <c r="Y39" s="369">
        <v>434</v>
      </c>
      <c r="Z39" s="369">
        <v>452</v>
      </c>
      <c r="AA39" s="29">
        <v>1693</v>
      </c>
      <c r="AB39" s="17"/>
      <c r="AC39" s="27">
        <v>207</v>
      </c>
      <c r="AD39" s="369">
        <v>210</v>
      </c>
      <c r="AE39" s="369">
        <v>331</v>
      </c>
      <c r="AF39" s="369">
        <v>408</v>
      </c>
      <c r="AG39" s="29">
        <v>1156</v>
      </c>
      <c r="AH39" s="17"/>
      <c r="AI39" s="27">
        <v>225</v>
      </c>
      <c r="AJ39" s="28">
        <v>187</v>
      </c>
      <c r="AK39" s="28">
        <v>208</v>
      </c>
      <c r="AL39" s="28">
        <v>208</v>
      </c>
      <c r="AM39" s="29">
        <v>828</v>
      </c>
      <c r="AN39" s="17"/>
      <c r="AO39" s="27">
        <v>271</v>
      </c>
      <c r="AP39" s="28">
        <v>232</v>
      </c>
      <c r="AQ39" s="28">
        <v>230</v>
      </c>
      <c r="AR39" s="28">
        <v>136</v>
      </c>
      <c r="AS39" s="29">
        <v>869</v>
      </c>
      <c r="AT39" s="17"/>
      <c r="AU39" s="27">
        <v>121</v>
      </c>
      <c r="AV39" s="28">
        <v>200</v>
      </c>
      <c r="AW39" s="28">
        <v>200</v>
      </c>
      <c r="AX39" s="28">
        <v>177</v>
      </c>
      <c r="AY39" s="29">
        <v>698</v>
      </c>
      <c r="AZ39" s="17"/>
      <c r="BA39" s="27">
        <v>195</v>
      </c>
      <c r="BB39" s="28">
        <v>195</v>
      </c>
      <c r="BC39" s="28">
        <v>195</v>
      </c>
      <c r="BD39" s="28">
        <v>92</v>
      </c>
      <c r="BE39" s="29">
        <v>677</v>
      </c>
      <c r="BF39" s="6"/>
      <c r="BG39" s="27">
        <v>170</v>
      </c>
      <c r="BH39" s="28">
        <v>188</v>
      </c>
      <c r="BI39" s="28">
        <v>176</v>
      </c>
      <c r="BJ39" s="28">
        <v>194</v>
      </c>
      <c r="BK39" s="29">
        <v>728</v>
      </c>
      <c r="BL39" s="6"/>
      <c r="BM39" s="27">
        <v>135</v>
      </c>
      <c r="BN39" s="28">
        <v>135</v>
      </c>
      <c r="BO39" s="28">
        <v>135</v>
      </c>
      <c r="BP39" s="28">
        <v>256</v>
      </c>
      <c r="BQ39" s="37">
        <v>661</v>
      </c>
      <c r="BR39" s="30"/>
      <c r="BS39" s="27">
        <v>201</v>
      </c>
      <c r="BT39" s="28">
        <v>178</v>
      </c>
      <c r="BU39" s="28">
        <v>120</v>
      </c>
      <c r="BV39" s="28">
        <v>107</v>
      </c>
      <c r="BW39" s="37">
        <v>606</v>
      </c>
      <c r="BX39" s="30"/>
      <c r="BY39" s="27">
        <v>111</v>
      </c>
      <c r="BZ39" s="28">
        <v>111</v>
      </c>
      <c r="CA39" s="28">
        <v>111</v>
      </c>
      <c r="CB39" s="28">
        <v>132</v>
      </c>
      <c r="CC39" s="37">
        <v>465</v>
      </c>
      <c r="CD39" s="30"/>
      <c r="CE39" s="27">
        <v>68</v>
      </c>
      <c r="CF39" s="28">
        <v>110</v>
      </c>
      <c r="CG39" s="28">
        <v>130</v>
      </c>
      <c r="CH39" s="28">
        <v>72</v>
      </c>
      <c r="CI39" s="37">
        <v>380</v>
      </c>
      <c r="CJ39" s="30"/>
      <c r="CK39" s="27">
        <v>0</v>
      </c>
      <c r="CL39" s="28">
        <v>0</v>
      </c>
      <c r="CM39" s="28">
        <v>0</v>
      </c>
      <c r="CN39" s="28">
        <v>46</v>
      </c>
      <c r="CO39" s="37">
        <v>46</v>
      </c>
    </row>
    <row r="40" spans="1:93" ht="15" hidden="1" customHeight="1" outlineLevel="1" x14ac:dyDescent="0.25">
      <c r="A40" s="4" t="s">
        <v>64</v>
      </c>
      <c r="B40" s="5" t="s">
        <v>64</v>
      </c>
      <c r="C40" s="17"/>
      <c r="D40" s="17"/>
      <c r="E40" s="487">
        <v>0</v>
      </c>
      <c r="F40" s="369">
        <v>0</v>
      </c>
      <c r="G40" s="369">
        <v>0</v>
      </c>
      <c r="H40" s="366"/>
      <c r="I40" s="23"/>
      <c r="J40" s="514"/>
      <c r="K40" s="487">
        <v>0</v>
      </c>
      <c r="L40" s="366">
        <v>0</v>
      </c>
      <c r="M40" s="366">
        <v>0</v>
      </c>
      <c r="N40" s="366">
        <v>0</v>
      </c>
      <c r="O40" s="23">
        <v>0</v>
      </c>
      <c r="P40" s="426"/>
      <c r="Q40" s="24">
        <v>0</v>
      </c>
      <c r="R40" s="366">
        <v>0</v>
      </c>
      <c r="S40" s="366">
        <v>0</v>
      </c>
      <c r="T40" s="366">
        <v>20552</v>
      </c>
      <c r="U40" s="23">
        <v>20552</v>
      </c>
      <c r="V40" s="17"/>
      <c r="W40" s="24">
        <v>0</v>
      </c>
      <c r="X40" s="366">
        <v>0</v>
      </c>
      <c r="Y40" s="366">
        <v>0</v>
      </c>
      <c r="Z40" s="366">
        <v>0</v>
      </c>
      <c r="AA40" s="23">
        <v>0</v>
      </c>
      <c r="AB40" s="17"/>
      <c r="AC40" s="24">
        <v>0</v>
      </c>
      <c r="AD40" s="366">
        <v>0</v>
      </c>
      <c r="AE40" s="366">
        <v>0</v>
      </c>
      <c r="AF40" s="366">
        <v>0</v>
      </c>
      <c r="AG40" s="23">
        <v>0</v>
      </c>
      <c r="AH40" s="17"/>
      <c r="AI40" s="24">
        <v>0</v>
      </c>
      <c r="AJ40" s="22">
        <v>0</v>
      </c>
      <c r="AK40" s="22">
        <v>0</v>
      </c>
      <c r="AL40" s="22">
        <v>0</v>
      </c>
      <c r="AM40" s="23">
        <v>0</v>
      </c>
      <c r="AN40" s="17"/>
      <c r="AO40" s="24">
        <v>0</v>
      </c>
      <c r="AP40" s="22">
        <v>0</v>
      </c>
      <c r="AQ40" s="22">
        <v>0</v>
      </c>
      <c r="AR40" s="22">
        <v>0</v>
      </c>
      <c r="AS40" s="23">
        <v>0</v>
      </c>
      <c r="AT40" s="17"/>
      <c r="AU40" s="24">
        <v>0</v>
      </c>
      <c r="AV40" s="22">
        <v>0</v>
      </c>
      <c r="AW40" s="22">
        <v>0</v>
      </c>
      <c r="AX40" s="22">
        <v>0</v>
      </c>
      <c r="AY40" s="23">
        <v>0</v>
      </c>
      <c r="AZ40" s="17"/>
      <c r="BA40" s="24">
        <v>0</v>
      </c>
      <c r="BB40" s="22">
        <v>0</v>
      </c>
      <c r="BC40" s="22">
        <v>0</v>
      </c>
      <c r="BD40" s="22">
        <v>5899</v>
      </c>
      <c r="BE40" s="23">
        <v>5899</v>
      </c>
      <c r="BF40" s="6"/>
      <c r="BG40" s="24">
        <v>0</v>
      </c>
      <c r="BH40" s="22">
        <v>0</v>
      </c>
      <c r="BI40" s="22">
        <v>0</v>
      </c>
      <c r="BJ40" s="22">
        <v>0</v>
      </c>
      <c r="BK40" s="23">
        <v>0</v>
      </c>
      <c r="BL40" s="6"/>
      <c r="BM40" s="24">
        <v>0</v>
      </c>
      <c r="BN40" s="22">
        <v>0</v>
      </c>
      <c r="BO40" s="22">
        <v>0</v>
      </c>
      <c r="BP40" s="22">
        <v>0</v>
      </c>
      <c r="BQ40" s="23">
        <v>0</v>
      </c>
      <c r="BR40" s="30"/>
      <c r="BS40" s="24">
        <v>0</v>
      </c>
      <c r="BT40" s="22">
        <v>0</v>
      </c>
      <c r="BU40" s="22">
        <v>0</v>
      </c>
      <c r="BV40" s="22">
        <v>0</v>
      </c>
      <c r="BW40" s="23">
        <v>0</v>
      </c>
      <c r="BX40" s="30"/>
      <c r="BY40" s="24">
        <v>0</v>
      </c>
      <c r="BZ40" s="22">
        <v>0</v>
      </c>
      <c r="CA40" s="22">
        <v>0</v>
      </c>
      <c r="CB40" s="22">
        <v>0</v>
      </c>
      <c r="CC40" s="23">
        <v>0</v>
      </c>
      <c r="CD40" s="30"/>
      <c r="CE40" s="24">
        <v>0</v>
      </c>
      <c r="CF40" s="22">
        <v>0</v>
      </c>
      <c r="CG40" s="22">
        <v>0</v>
      </c>
      <c r="CH40" s="22">
        <v>0</v>
      </c>
      <c r="CI40" s="23">
        <v>0</v>
      </c>
      <c r="CJ40" s="30"/>
      <c r="CK40" s="24">
        <v>0</v>
      </c>
      <c r="CL40" s="22">
        <v>0</v>
      </c>
      <c r="CM40" s="22">
        <v>0</v>
      </c>
      <c r="CN40" s="22">
        <v>0</v>
      </c>
      <c r="CO40" s="23">
        <v>0</v>
      </c>
    </row>
    <row r="41" spans="1:93" ht="15" hidden="1" customHeight="1" outlineLevel="1" x14ac:dyDescent="0.25">
      <c r="A41" s="4" t="s">
        <v>91</v>
      </c>
      <c r="B41" s="5" t="s">
        <v>55</v>
      </c>
      <c r="C41" s="17"/>
      <c r="D41" s="17"/>
      <c r="E41" s="487">
        <v>0</v>
      </c>
      <c r="F41" s="369">
        <v>0</v>
      </c>
      <c r="G41" s="369">
        <v>0</v>
      </c>
      <c r="H41" s="369"/>
      <c r="I41" s="29"/>
      <c r="J41" s="514"/>
      <c r="K41" s="487">
        <v>0</v>
      </c>
      <c r="L41" s="369">
        <v>0</v>
      </c>
      <c r="M41" s="369">
        <v>0</v>
      </c>
      <c r="N41" s="369">
        <v>321</v>
      </c>
      <c r="O41" s="29">
        <v>321</v>
      </c>
      <c r="P41" s="426"/>
      <c r="Q41" s="27">
        <v>0</v>
      </c>
      <c r="R41" s="369">
        <v>0</v>
      </c>
      <c r="S41" s="369">
        <v>0</v>
      </c>
      <c r="T41" s="369">
        <v>0</v>
      </c>
      <c r="U41" s="29">
        <v>0</v>
      </c>
      <c r="V41" s="17"/>
      <c r="W41" s="27">
        <v>0</v>
      </c>
      <c r="X41" s="369">
        <v>0</v>
      </c>
      <c r="Y41" s="369">
        <v>0</v>
      </c>
      <c r="Z41" s="369">
        <v>0</v>
      </c>
      <c r="AA41" s="29">
        <v>0</v>
      </c>
      <c r="AB41" s="17"/>
      <c r="AC41" s="27">
        <v>0</v>
      </c>
      <c r="AD41" s="369">
        <v>0</v>
      </c>
      <c r="AE41" s="369">
        <v>0</v>
      </c>
      <c r="AF41" s="369">
        <v>0</v>
      </c>
      <c r="AG41" s="29">
        <v>0</v>
      </c>
      <c r="AH41" s="17"/>
      <c r="AI41" s="27">
        <v>0</v>
      </c>
      <c r="AJ41" s="28">
        <v>0</v>
      </c>
      <c r="AK41" s="28">
        <v>0</v>
      </c>
      <c r="AL41" s="28">
        <v>0</v>
      </c>
      <c r="AM41" s="29">
        <v>0</v>
      </c>
      <c r="AN41" s="17"/>
      <c r="AO41" s="27">
        <v>0</v>
      </c>
      <c r="AP41" s="28">
        <v>0</v>
      </c>
      <c r="AQ41" s="28">
        <v>0</v>
      </c>
      <c r="AR41" s="28">
        <v>0</v>
      </c>
      <c r="AS41" s="29">
        <v>0</v>
      </c>
      <c r="AT41" s="17"/>
      <c r="AU41" s="27">
        <v>0</v>
      </c>
      <c r="AV41" s="28">
        <v>0</v>
      </c>
      <c r="AW41" s="28">
        <v>0</v>
      </c>
      <c r="AX41" s="28">
        <v>0</v>
      </c>
      <c r="AY41" s="29">
        <v>0</v>
      </c>
      <c r="AZ41" s="17"/>
      <c r="BA41" s="27">
        <v>300</v>
      </c>
      <c r="BB41" s="28">
        <v>499</v>
      </c>
      <c r="BC41" s="28">
        <v>0</v>
      </c>
      <c r="BD41" s="28">
        <v>0</v>
      </c>
      <c r="BE41" s="29">
        <v>799</v>
      </c>
      <c r="BF41" s="6"/>
      <c r="BG41" s="27">
        <v>0</v>
      </c>
      <c r="BH41" s="28">
        <v>0</v>
      </c>
      <c r="BI41" s="28">
        <v>0</v>
      </c>
      <c r="BJ41" s="28">
        <v>0</v>
      </c>
      <c r="BK41" s="29">
        <v>0</v>
      </c>
      <c r="BL41" s="6"/>
      <c r="BM41" s="27">
        <v>0</v>
      </c>
      <c r="BN41" s="28">
        <v>0</v>
      </c>
      <c r="BO41" s="28">
        <v>0</v>
      </c>
      <c r="BP41" s="28">
        <v>0</v>
      </c>
      <c r="BQ41" s="37">
        <v>0</v>
      </c>
      <c r="BR41" s="30"/>
      <c r="BS41" s="27">
        <v>0</v>
      </c>
      <c r="BT41" s="28">
        <v>0</v>
      </c>
      <c r="BU41" s="28">
        <v>0</v>
      </c>
      <c r="BV41" s="28">
        <v>0</v>
      </c>
      <c r="BW41" s="37">
        <v>0</v>
      </c>
      <c r="BX41" s="30"/>
      <c r="BY41" s="27">
        <v>0</v>
      </c>
      <c r="BZ41" s="28">
        <v>0</v>
      </c>
      <c r="CA41" s="28">
        <v>0</v>
      </c>
      <c r="CB41" s="28">
        <v>0</v>
      </c>
      <c r="CC41" s="37">
        <v>0</v>
      </c>
      <c r="CD41" s="30"/>
      <c r="CE41" s="27">
        <v>0</v>
      </c>
      <c r="CF41" s="28">
        <v>0</v>
      </c>
      <c r="CG41" s="28">
        <v>0</v>
      </c>
      <c r="CH41" s="28">
        <v>461</v>
      </c>
      <c r="CI41" s="37">
        <v>461</v>
      </c>
      <c r="CJ41" s="30"/>
      <c r="CK41" s="27">
        <v>0</v>
      </c>
      <c r="CL41" s="28">
        <v>0</v>
      </c>
      <c r="CM41" s="28">
        <v>2046</v>
      </c>
      <c r="CN41" s="28">
        <v>-1</v>
      </c>
      <c r="CO41" s="37">
        <v>2045</v>
      </c>
    </row>
    <row r="42" spans="1:93" ht="15" hidden="1" customHeight="1" outlineLevel="1" x14ac:dyDescent="0.25">
      <c r="B42" s="5" t="s">
        <v>56</v>
      </c>
      <c r="C42" s="17"/>
      <c r="D42" s="17"/>
      <c r="E42" s="487">
        <v>0</v>
      </c>
      <c r="F42" s="369">
        <v>0</v>
      </c>
      <c r="G42" s="369">
        <v>0</v>
      </c>
      <c r="H42" s="369"/>
      <c r="I42" s="29"/>
      <c r="J42" s="514"/>
      <c r="K42" s="487">
        <v>0</v>
      </c>
      <c r="L42" s="369">
        <v>0</v>
      </c>
      <c r="M42" s="369">
        <v>0</v>
      </c>
      <c r="N42" s="369">
        <v>0</v>
      </c>
      <c r="O42" s="29">
        <v>0</v>
      </c>
      <c r="P42" s="426"/>
      <c r="Q42" s="27">
        <v>0</v>
      </c>
      <c r="R42" s="369">
        <v>0</v>
      </c>
      <c r="S42" s="369">
        <v>0</v>
      </c>
      <c r="T42" s="369">
        <v>0</v>
      </c>
      <c r="U42" s="29">
        <v>0</v>
      </c>
      <c r="V42" s="17"/>
      <c r="W42" s="27">
        <v>0</v>
      </c>
      <c r="X42" s="369">
        <v>0</v>
      </c>
      <c r="Y42" s="369">
        <v>0</v>
      </c>
      <c r="Z42" s="369">
        <v>0</v>
      </c>
      <c r="AA42" s="29">
        <v>0</v>
      </c>
      <c r="AB42" s="17"/>
      <c r="AC42" s="27">
        <v>0</v>
      </c>
      <c r="AD42" s="369">
        <v>0</v>
      </c>
      <c r="AE42" s="369">
        <v>0</v>
      </c>
      <c r="AF42" s="369">
        <v>0</v>
      </c>
      <c r="AG42" s="29">
        <v>0</v>
      </c>
      <c r="AH42" s="17"/>
      <c r="AI42" s="27">
        <v>0</v>
      </c>
      <c r="AJ42" s="28">
        <v>0</v>
      </c>
      <c r="AK42" s="28">
        <v>0</v>
      </c>
      <c r="AL42" s="28">
        <v>0</v>
      </c>
      <c r="AM42" s="29">
        <v>0</v>
      </c>
      <c r="AN42" s="17"/>
      <c r="AO42" s="27">
        <v>0</v>
      </c>
      <c r="AP42" s="28">
        <v>0</v>
      </c>
      <c r="AQ42" s="28">
        <v>0</v>
      </c>
      <c r="AR42" s="28">
        <v>0</v>
      </c>
      <c r="AS42" s="29">
        <v>0</v>
      </c>
      <c r="AT42" s="17"/>
      <c r="AU42" s="27">
        <v>0</v>
      </c>
      <c r="AV42" s="28">
        <v>0</v>
      </c>
      <c r="AW42" s="28">
        <v>0</v>
      </c>
      <c r="AX42" s="28">
        <v>-3780</v>
      </c>
      <c r="AY42" s="29">
        <v>-3780</v>
      </c>
      <c r="AZ42" s="17"/>
      <c r="BA42" s="27">
        <v>0</v>
      </c>
      <c r="BB42" s="28">
        <v>0</v>
      </c>
      <c r="BC42" s="28">
        <v>0</v>
      </c>
      <c r="BD42" s="28">
        <v>0</v>
      </c>
      <c r="BE42" s="29">
        <v>0</v>
      </c>
      <c r="BF42" s="6"/>
      <c r="BG42" s="27">
        <v>0</v>
      </c>
      <c r="BH42" s="28">
        <v>0</v>
      </c>
      <c r="BI42" s="28">
        <v>0</v>
      </c>
      <c r="BJ42" s="28">
        <v>0</v>
      </c>
      <c r="BK42" s="29">
        <v>0</v>
      </c>
      <c r="BL42" s="6"/>
      <c r="BM42" s="27">
        <v>0</v>
      </c>
      <c r="BN42" s="28">
        <v>0</v>
      </c>
      <c r="BO42" s="28">
        <v>0</v>
      </c>
      <c r="BP42" s="28">
        <v>0</v>
      </c>
      <c r="BQ42" s="37">
        <v>0</v>
      </c>
      <c r="BR42" s="30"/>
      <c r="BS42" s="27">
        <v>0</v>
      </c>
      <c r="BT42" s="28">
        <v>0</v>
      </c>
      <c r="BU42" s="28">
        <v>0</v>
      </c>
      <c r="BV42" s="28">
        <v>0</v>
      </c>
      <c r="BW42" s="37">
        <v>0</v>
      </c>
      <c r="BX42" s="30"/>
      <c r="BY42" s="27">
        <v>0</v>
      </c>
      <c r="BZ42" s="28">
        <v>0</v>
      </c>
      <c r="CA42" s="28">
        <v>0</v>
      </c>
      <c r="CB42" s="28">
        <v>0</v>
      </c>
      <c r="CC42" s="37">
        <v>0</v>
      </c>
      <c r="CD42" s="30"/>
      <c r="CE42" s="27">
        <v>500</v>
      </c>
      <c r="CF42" s="28">
        <v>350</v>
      </c>
      <c r="CG42" s="28">
        <v>-1027</v>
      </c>
      <c r="CH42" s="28">
        <v>0</v>
      </c>
      <c r="CI42" s="37">
        <v>-177</v>
      </c>
      <c r="CJ42" s="30"/>
      <c r="CK42" s="27">
        <v>0</v>
      </c>
      <c r="CL42" s="28">
        <v>0</v>
      </c>
      <c r="CM42" s="28">
        <v>0</v>
      </c>
      <c r="CN42" s="28">
        <v>0</v>
      </c>
      <c r="CO42" s="37">
        <v>0</v>
      </c>
    </row>
    <row r="43" spans="1:93" ht="15" hidden="1" customHeight="1" outlineLevel="1" x14ac:dyDescent="0.25">
      <c r="A43" s="4" t="s">
        <v>135</v>
      </c>
      <c r="B43" s="5" t="s">
        <v>69</v>
      </c>
      <c r="C43" s="17"/>
      <c r="D43" s="17"/>
      <c r="E43" s="487">
        <v>0</v>
      </c>
      <c r="F43" s="369">
        <v>0</v>
      </c>
      <c r="G43" s="369">
        <v>0</v>
      </c>
      <c r="H43" s="369"/>
      <c r="I43" s="29"/>
      <c r="J43" s="514"/>
      <c r="K43" s="487">
        <v>0</v>
      </c>
      <c r="L43" s="369">
        <v>0</v>
      </c>
      <c r="M43" s="369">
        <v>0</v>
      </c>
      <c r="N43" s="369">
        <v>0</v>
      </c>
      <c r="O43" s="29">
        <v>0</v>
      </c>
      <c r="P43" s="426"/>
      <c r="Q43" s="27">
        <v>0</v>
      </c>
      <c r="R43" s="369">
        <v>0</v>
      </c>
      <c r="S43" s="369">
        <v>0</v>
      </c>
      <c r="T43" s="369">
        <v>0</v>
      </c>
      <c r="U43" s="29">
        <v>0</v>
      </c>
      <c r="V43" s="17"/>
      <c r="W43" s="27">
        <v>0</v>
      </c>
      <c r="X43" s="369">
        <v>0</v>
      </c>
      <c r="Y43" s="369">
        <v>0</v>
      </c>
      <c r="Z43" s="369">
        <v>0</v>
      </c>
      <c r="AA43" s="29">
        <v>0</v>
      </c>
      <c r="AB43" s="17"/>
      <c r="AC43" s="27">
        <v>0</v>
      </c>
      <c r="AD43" s="369">
        <v>0</v>
      </c>
      <c r="AE43" s="369">
        <v>0</v>
      </c>
      <c r="AF43" s="369">
        <v>0</v>
      </c>
      <c r="AG43" s="29">
        <v>0</v>
      </c>
      <c r="AH43" s="17"/>
      <c r="AI43" s="27">
        <v>0</v>
      </c>
      <c r="AJ43" s="28">
        <v>0</v>
      </c>
      <c r="AK43" s="28">
        <v>0</v>
      </c>
      <c r="AL43" s="28">
        <v>0</v>
      </c>
      <c r="AM43" s="29">
        <v>0</v>
      </c>
      <c r="AN43" s="17"/>
      <c r="AO43" s="27">
        <v>0</v>
      </c>
      <c r="AP43" s="28">
        <v>0</v>
      </c>
      <c r="AQ43" s="28">
        <v>0</v>
      </c>
      <c r="AR43" s="28">
        <v>0</v>
      </c>
      <c r="AS43" s="29">
        <v>0</v>
      </c>
      <c r="AT43" s="17"/>
      <c r="AU43" s="27">
        <v>0</v>
      </c>
      <c r="AV43" s="28">
        <v>0</v>
      </c>
      <c r="AW43" s="28">
        <v>0</v>
      </c>
      <c r="AX43" s="28">
        <v>0</v>
      </c>
      <c r="AY43" s="29">
        <v>0</v>
      </c>
      <c r="AZ43" s="17"/>
      <c r="BA43" s="27">
        <v>0</v>
      </c>
      <c r="BB43" s="28">
        <v>0</v>
      </c>
      <c r="BC43" s="28">
        <v>0</v>
      </c>
      <c r="BD43" s="28">
        <v>0</v>
      </c>
      <c r="BE43" s="29">
        <v>0</v>
      </c>
      <c r="BF43" s="6"/>
      <c r="BG43" s="27">
        <v>0</v>
      </c>
      <c r="BH43" s="28">
        <v>0</v>
      </c>
      <c r="BI43" s="28">
        <v>0</v>
      </c>
      <c r="BJ43" s="28">
        <v>0</v>
      </c>
      <c r="BK43" s="29">
        <v>0</v>
      </c>
      <c r="BL43" s="6"/>
      <c r="BM43" s="27">
        <v>0</v>
      </c>
      <c r="BN43" s="28">
        <v>0</v>
      </c>
      <c r="BO43" s="28">
        <v>0</v>
      </c>
      <c r="BP43" s="28">
        <v>0</v>
      </c>
      <c r="BQ43" s="37">
        <v>0</v>
      </c>
      <c r="BR43" s="30"/>
      <c r="BS43" s="27">
        <v>0</v>
      </c>
      <c r="BT43" s="28">
        <v>0</v>
      </c>
      <c r="BU43" s="28">
        <v>0</v>
      </c>
      <c r="BV43" s="28">
        <v>0</v>
      </c>
      <c r="BW43" s="37">
        <v>0</v>
      </c>
      <c r="BX43" s="30"/>
      <c r="BY43" s="27">
        <v>0</v>
      </c>
      <c r="BZ43" s="28">
        <v>0</v>
      </c>
      <c r="CA43" s="28">
        <v>0</v>
      </c>
      <c r="CB43" s="28">
        <v>0</v>
      </c>
      <c r="CC43" s="37">
        <v>0</v>
      </c>
      <c r="CD43" s="30"/>
      <c r="CE43" s="27">
        <v>0</v>
      </c>
      <c r="CF43" s="28">
        <v>0</v>
      </c>
      <c r="CG43" s="28">
        <v>0</v>
      </c>
      <c r="CH43" s="28">
        <v>0</v>
      </c>
      <c r="CI43" s="37">
        <v>0</v>
      </c>
      <c r="CJ43" s="30"/>
      <c r="CK43" s="27">
        <v>0</v>
      </c>
      <c r="CL43" s="28">
        <v>0</v>
      </c>
      <c r="CM43" s="28">
        <v>0</v>
      </c>
      <c r="CN43" s="28">
        <v>0</v>
      </c>
      <c r="CO43" s="37">
        <v>0</v>
      </c>
    </row>
    <row r="44" spans="1:93" ht="17.25" hidden="1" customHeight="1" outlineLevel="1" x14ac:dyDescent="0.4">
      <c r="A44" s="4" t="s">
        <v>140</v>
      </c>
      <c r="B44" s="5" t="s">
        <v>27</v>
      </c>
      <c r="C44" s="17"/>
      <c r="D44" s="17"/>
      <c r="E44" s="489">
        <v>-5.24</v>
      </c>
      <c r="F44" s="371">
        <v>0</v>
      </c>
      <c r="G44" s="371">
        <v>17</v>
      </c>
      <c r="H44" s="371"/>
      <c r="I44" s="33"/>
      <c r="J44" s="514"/>
      <c r="K44" s="489">
        <v>0</v>
      </c>
      <c r="L44" s="371">
        <v>29</v>
      </c>
      <c r="M44" s="371">
        <v>0</v>
      </c>
      <c r="N44" s="371">
        <v>6.9279999999999973</v>
      </c>
      <c r="O44" s="33">
        <v>35.927999999999997</v>
      </c>
      <c r="P44" s="426"/>
      <c r="Q44" s="31">
        <v>4</v>
      </c>
      <c r="R44" s="371">
        <v>250</v>
      </c>
      <c r="S44" s="371">
        <v>0</v>
      </c>
      <c r="T44" s="371">
        <v>2</v>
      </c>
      <c r="U44" s="33">
        <v>256</v>
      </c>
      <c r="V44" s="17"/>
      <c r="W44" s="31">
        <v>0</v>
      </c>
      <c r="X44" s="371">
        <v>0</v>
      </c>
      <c r="Y44" s="371">
        <v>0</v>
      </c>
      <c r="Z44" s="371">
        <v>0</v>
      </c>
      <c r="AA44" s="33">
        <v>0</v>
      </c>
      <c r="AB44" s="17"/>
      <c r="AC44" s="31">
        <v>0</v>
      </c>
      <c r="AD44" s="371">
        <v>598</v>
      </c>
      <c r="AE44" s="371">
        <v>0</v>
      </c>
      <c r="AF44" s="371">
        <v>0</v>
      </c>
      <c r="AG44" s="33">
        <v>598</v>
      </c>
      <c r="AH44" s="17"/>
      <c r="AI44" s="31">
        <v>0</v>
      </c>
      <c r="AJ44" s="32">
        <v>-4</v>
      </c>
      <c r="AK44" s="32">
        <v>-7</v>
      </c>
      <c r="AL44" s="32">
        <v>0</v>
      </c>
      <c r="AM44" s="33">
        <v>-11</v>
      </c>
      <c r="AN44" s="17"/>
      <c r="AO44" s="31">
        <v>0</v>
      </c>
      <c r="AP44" s="32">
        <v>0</v>
      </c>
      <c r="AQ44" s="32">
        <v>0</v>
      </c>
      <c r="AR44" s="32">
        <v>0</v>
      </c>
      <c r="AS44" s="33">
        <v>0</v>
      </c>
      <c r="AT44" s="17"/>
      <c r="AU44" s="31">
        <v>0</v>
      </c>
      <c r="AV44" s="32">
        <v>0</v>
      </c>
      <c r="AW44" s="32">
        <v>0</v>
      </c>
      <c r="AX44" s="32">
        <v>0</v>
      </c>
      <c r="AY44" s="33">
        <v>0</v>
      </c>
      <c r="AZ44" s="17"/>
      <c r="BA44" s="31">
        <v>0</v>
      </c>
      <c r="BB44" s="32">
        <v>6663</v>
      </c>
      <c r="BC44" s="32">
        <v>549</v>
      </c>
      <c r="BD44" s="32">
        <v>-7212</v>
      </c>
      <c r="BE44" s="33">
        <v>0</v>
      </c>
      <c r="BF44" s="6"/>
      <c r="BG44" s="31">
        <v>0</v>
      </c>
      <c r="BH44" s="32">
        <v>0</v>
      </c>
      <c r="BI44" s="32">
        <v>0</v>
      </c>
      <c r="BJ44" s="32">
        <v>0</v>
      </c>
      <c r="BK44" s="33">
        <v>0</v>
      </c>
      <c r="BL44" s="6"/>
      <c r="BM44" s="31">
        <v>0</v>
      </c>
      <c r="BN44" s="32">
        <v>0</v>
      </c>
      <c r="BO44" s="32">
        <v>0</v>
      </c>
      <c r="BP44" s="32">
        <v>0</v>
      </c>
      <c r="BQ44" s="33">
        <v>0</v>
      </c>
      <c r="BR44" s="30"/>
      <c r="BS44" s="31">
        <v>0</v>
      </c>
      <c r="BT44" s="32">
        <v>0</v>
      </c>
      <c r="BU44" s="32">
        <v>0</v>
      </c>
      <c r="BV44" s="32">
        <v>0</v>
      </c>
      <c r="BW44" s="33">
        <v>0</v>
      </c>
      <c r="BX44" s="30"/>
      <c r="BY44" s="31">
        <v>0</v>
      </c>
      <c r="BZ44" s="32">
        <v>0</v>
      </c>
      <c r="CA44" s="32">
        <v>0</v>
      </c>
      <c r="CB44" s="32">
        <v>0</v>
      </c>
      <c r="CC44" s="33">
        <v>0</v>
      </c>
      <c r="CD44" s="30"/>
      <c r="CE44" s="31">
        <v>0</v>
      </c>
      <c r="CF44" s="32">
        <v>0</v>
      </c>
      <c r="CG44" s="32">
        <v>0</v>
      </c>
      <c r="CH44" s="32">
        <v>0</v>
      </c>
      <c r="CI44" s="33">
        <v>0</v>
      </c>
      <c r="CJ44" s="30"/>
      <c r="CK44" s="31">
        <v>0</v>
      </c>
      <c r="CL44" s="32">
        <v>0</v>
      </c>
      <c r="CM44" s="32">
        <v>0</v>
      </c>
      <c r="CN44" s="32">
        <v>-63</v>
      </c>
      <c r="CO44" s="33">
        <v>-63</v>
      </c>
    </row>
    <row r="45" spans="1:93" s="14" customFormat="1" collapsed="1" x14ac:dyDescent="0.25">
      <c r="A45" s="4" t="s">
        <v>58</v>
      </c>
      <c r="B45" s="16" t="s">
        <v>58</v>
      </c>
      <c r="C45" s="17"/>
      <c r="D45" s="17"/>
      <c r="E45" s="485">
        <v>1420.76</v>
      </c>
      <c r="F45" s="518">
        <v>4973</v>
      </c>
      <c r="G45" s="518">
        <v>1325</v>
      </c>
      <c r="H45" s="367"/>
      <c r="I45" s="21"/>
      <c r="J45" s="514"/>
      <c r="K45" s="485">
        <v>2714</v>
      </c>
      <c r="L45" s="367">
        <v>4853</v>
      </c>
      <c r="M45" s="367">
        <v>3608</v>
      </c>
      <c r="N45" s="367">
        <v>3191.4389999999985</v>
      </c>
      <c r="O45" s="21">
        <v>14366.438999999998</v>
      </c>
      <c r="P45" s="426"/>
      <c r="Q45" s="25">
        <v>2133</v>
      </c>
      <c r="R45" s="367">
        <v>6173</v>
      </c>
      <c r="S45" s="367">
        <v>2963</v>
      </c>
      <c r="T45" s="367">
        <v>2205</v>
      </c>
      <c r="U45" s="21">
        <v>13474</v>
      </c>
      <c r="V45" s="17"/>
      <c r="W45" s="25">
        <v>4585</v>
      </c>
      <c r="X45" s="367">
        <v>6252</v>
      </c>
      <c r="Y45" s="367">
        <v>2723</v>
      </c>
      <c r="Z45" s="367">
        <v>5625</v>
      </c>
      <c r="AA45" s="21">
        <v>19185</v>
      </c>
      <c r="AB45" s="17"/>
      <c r="AC45" s="25">
        <v>3814</v>
      </c>
      <c r="AD45" s="367">
        <v>4873</v>
      </c>
      <c r="AE45" s="367">
        <v>4731</v>
      </c>
      <c r="AF45" s="367">
        <v>1698</v>
      </c>
      <c r="AG45" s="21">
        <v>15116</v>
      </c>
      <c r="AH45" s="17"/>
      <c r="AI45" s="25">
        <v>5472</v>
      </c>
      <c r="AJ45" s="20">
        <v>5095</v>
      </c>
      <c r="AK45" s="20">
        <v>5747</v>
      </c>
      <c r="AL45" s="20">
        <v>3449</v>
      </c>
      <c r="AM45" s="21">
        <v>19763</v>
      </c>
      <c r="AN45" s="17"/>
      <c r="AO45" s="25">
        <v>4573</v>
      </c>
      <c r="AP45" s="20">
        <v>6012</v>
      </c>
      <c r="AQ45" s="20">
        <v>6454</v>
      </c>
      <c r="AR45" s="20">
        <v>3599</v>
      </c>
      <c r="AS45" s="21">
        <v>20638</v>
      </c>
      <c r="AT45" s="17"/>
      <c r="AU45" s="25">
        <v>5943</v>
      </c>
      <c r="AV45" s="20">
        <v>9461</v>
      </c>
      <c r="AW45" s="20">
        <v>9052</v>
      </c>
      <c r="AX45" s="20">
        <v>8085</v>
      </c>
      <c r="AY45" s="21">
        <v>32541</v>
      </c>
      <c r="AZ45" s="17"/>
      <c r="BA45" s="25">
        <v>5423</v>
      </c>
      <c r="BB45" s="20">
        <v>8501</v>
      </c>
      <c r="BC45" s="20">
        <v>9817</v>
      </c>
      <c r="BD45" s="20">
        <v>8474</v>
      </c>
      <c r="BE45" s="21">
        <v>32215</v>
      </c>
      <c r="BF45" s="12"/>
      <c r="BG45" s="25">
        <v>6423</v>
      </c>
      <c r="BH45" s="20">
        <v>6702</v>
      </c>
      <c r="BI45" s="20">
        <v>7108</v>
      </c>
      <c r="BJ45" s="20">
        <v>6463</v>
      </c>
      <c r="BK45" s="21">
        <v>26696</v>
      </c>
      <c r="BL45" s="12"/>
      <c r="BM45" s="25">
        <v>5468</v>
      </c>
      <c r="BN45" s="20">
        <v>5367</v>
      </c>
      <c r="BO45" s="20">
        <v>6006</v>
      </c>
      <c r="BP45" s="20">
        <v>5815</v>
      </c>
      <c r="BQ45" s="40">
        <v>22656</v>
      </c>
      <c r="BR45" s="26"/>
      <c r="BS45" s="25">
        <v>3832</v>
      </c>
      <c r="BT45" s="20">
        <v>4366</v>
      </c>
      <c r="BU45" s="20">
        <v>4084</v>
      </c>
      <c r="BV45" s="20">
        <v>4670</v>
      </c>
      <c r="BW45" s="40">
        <v>16952</v>
      </c>
      <c r="BX45" s="26"/>
      <c r="BY45" s="25">
        <v>3177</v>
      </c>
      <c r="BZ45" s="20">
        <v>3037</v>
      </c>
      <c r="CA45" s="20">
        <v>5221</v>
      </c>
      <c r="CB45" s="20">
        <v>4234</v>
      </c>
      <c r="CC45" s="40">
        <v>15669</v>
      </c>
      <c r="CD45" s="26"/>
      <c r="CE45" s="25">
        <v>3639</v>
      </c>
      <c r="CF45" s="20">
        <v>3373</v>
      </c>
      <c r="CG45" s="20">
        <v>2146</v>
      </c>
      <c r="CH45" s="20">
        <v>1997</v>
      </c>
      <c r="CI45" s="40">
        <v>11155</v>
      </c>
      <c r="CJ45" s="26"/>
      <c r="CK45" s="25">
        <v>0</v>
      </c>
      <c r="CL45" s="20">
        <v>0</v>
      </c>
      <c r="CM45" s="20">
        <v>717</v>
      </c>
      <c r="CN45" s="20">
        <v>3302</v>
      </c>
      <c r="CO45" s="40">
        <v>4019</v>
      </c>
    </row>
    <row r="46" spans="1:93" x14ac:dyDescent="0.25">
      <c r="B46" s="5"/>
      <c r="C46" s="17"/>
      <c r="D46" s="17"/>
      <c r="E46" s="490"/>
      <c r="F46" s="367"/>
      <c r="G46" s="367"/>
      <c r="H46" s="367"/>
      <c r="I46" s="21"/>
      <c r="J46" s="514"/>
      <c r="K46" s="490"/>
      <c r="L46" s="367"/>
      <c r="M46" s="367"/>
      <c r="N46" s="367"/>
      <c r="O46" s="21"/>
      <c r="P46" s="426"/>
      <c r="Q46" s="25"/>
      <c r="R46" s="367"/>
      <c r="S46" s="367"/>
      <c r="T46" s="367"/>
      <c r="U46" s="21"/>
      <c r="V46" s="17"/>
      <c r="W46" s="25"/>
      <c r="X46" s="367"/>
      <c r="Y46" s="367"/>
      <c r="Z46" s="367"/>
      <c r="AA46" s="21"/>
      <c r="AB46" s="17"/>
      <c r="AC46" s="25"/>
      <c r="AD46" s="367"/>
      <c r="AE46" s="367"/>
      <c r="AF46" s="367"/>
      <c r="AG46" s="21"/>
      <c r="AH46" s="17"/>
      <c r="AI46" s="25"/>
      <c r="AJ46" s="20"/>
      <c r="AK46" s="20"/>
      <c r="AL46" s="20"/>
      <c r="AM46" s="21"/>
      <c r="AN46" s="17"/>
      <c r="AO46" s="25"/>
      <c r="AP46" s="20"/>
      <c r="AQ46" s="20"/>
      <c r="AR46" s="20"/>
      <c r="AS46" s="21"/>
      <c r="AT46" s="17"/>
      <c r="AU46" s="25"/>
      <c r="AV46" s="20"/>
      <c r="AW46" s="20"/>
      <c r="AX46" s="20"/>
      <c r="AY46" s="21"/>
      <c r="AZ46" s="17"/>
      <c r="BA46" s="25"/>
      <c r="BB46" s="20"/>
      <c r="BC46" s="20"/>
      <c r="BD46" s="20"/>
      <c r="BE46" s="21"/>
      <c r="BF46" s="6"/>
      <c r="BG46" s="25"/>
      <c r="BH46" s="20"/>
      <c r="BI46" s="20"/>
      <c r="BJ46" s="20"/>
      <c r="BK46" s="21"/>
      <c r="BL46" s="6"/>
      <c r="BM46" s="25"/>
      <c r="BN46" s="30"/>
      <c r="BO46" s="30"/>
      <c r="BP46" s="30"/>
      <c r="BQ46" s="41"/>
      <c r="BR46" s="6"/>
      <c r="BS46" s="25"/>
      <c r="BT46" s="30"/>
      <c r="BU46" s="30"/>
      <c r="BV46" s="30"/>
      <c r="BW46" s="41"/>
      <c r="BX46" s="6"/>
      <c r="BY46" s="25"/>
      <c r="BZ46" s="30"/>
      <c r="CA46" s="30"/>
      <c r="CB46" s="30"/>
      <c r="CC46" s="41"/>
      <c r="CD46" s="6"/>
      <c r="CE46" s="25"/>
      <c r="CF46" s="30"/>
      <c r="CG46" s="30"/>
      <c r="CH46" s="30"/>
      <c r="CI46" s="41"/>
      <c r="CJ46" s="6"/>
      <c r="CK46" s="25"/>
      <c r="CL46" s="30"/>
      <c r="CM46" s="30"/>
      <c r="CN46" s="30"/>
      <c r="CO46" s="41"/>
    </row>
    <row r="47" spans="1:93" x14ac:dyDescent="0.25">
      <c r="B47" s="5"/>
      <c r="C47" s="17"/>
      <c r="D47" s="17"/>
      <c r="E47" s="490"/>
      <c r="F47" s="367"/>
      <c r="G47" s="367"/>
      <c r="H47" s="367"/>
      <c r="I47" s="21"/>
      <c r="J47" s="514"/>
      <c r="K47" s="490"/>
      <c r="L47" s="367"/>
      <c r="M47" s="367"/>
      <c r="N47" s="367"/>
      <c r="O47" s="21"/>
      <c r="P47" s="426"/>
      <c r="Q47" s="25"/>
      <c r="R47" s="367"/>
      <c r="S47" s="367"/>
      <c r="T47" s="367"/>
      <c r="U47" s="21"/>
      <c r="V47" s="17"/>
      <c r="W47" s="25"/>
      <c r="X47" s="367"/>
      <c r="Y47" s="367"/>
      <c r="Z47" s="367"/>
      <c r="AA47" s="21"/>
      <c r="AB47" s="17"/>
      <c r="AC47" s="25"/>
      <c r="AD47" s="367"/>
      <c r="AE47" s="367"/>
      <c r="AF47" s="367"/>
      <c r="AG47" s="21"/>
      <c r="AH47" s="17"/>
      <c r="AI47" s="25"/>
      <c r="AJ47" s="20"/>
      <c r="AK47" s="20"/>
      <c r="AL47" s="20"/>
      <c r="AM47" s="21"/>
      <c r="AN47" s="17"/>
      <c r="AO47" s="25"/>
      <c r="AP47" s="20"/>
      <c r="AQ47" s="20"/>
      <c r="AR47" s="20"/>
      <c r="AS47" s="21"/>
      <c r="AT47" s="17"/>
      <c r="AU47" s="25"/>
      <c r="AV47" s="20"/>
      <c r="AW47" s="20"/>
      <c r="AX47" s="20"/>
      <c r="AY47" s="21"/>
      <c r="AZ47" s="17"/>
      <c r="BA47" s="25"/>
      <c r="BB47" s="20"/>
      <c r="BC47" s="20"/>
      <c r="BD47" s="20"/>
      <c r="BE47" s="21"/>
      <c r="BF47" s="6"/>
      <c r="BG47" s="25"/>
      <c r="BH47" s="20"/>
      <c r="BI47" s="20"/>
      <c r="BJ47" s="20"/>
      <c r="BK47" s="21"/>
      <c r="BL47" s="6"/>
      <c r="BM47" s="25"/>
      <c r="BN47" s="30"/>
      <c r="BO47" s="30"/>
      <c r="BP47" s="30"/>
      <c r="BQ47" s="41"/>
      <c r="BR47" s="6"/>
      <c r="BS47" s="25"/>
      <c r="BT47" s="30"/>
      <c r="BU47" s="30"/>
      <c r="BV47" s="30"/>
      <c r="BW47" s="41"/>
      <c r="BX47" s="6"/>
      <c r="BY47" s="25"/>
      <c r="BZ47" s="30"/>
      <c r="CA47" s="30"/>
      <c r="CB47" s="30"/>
      <c r="CC47" s="41"/>
      <c r="CD47" s="6"/>
      <c r="CE47" s="25"/>
      <c r="CF47" s="30"/>
      <c r="CG47" s="30"/>
      <c r="CH47" s="30"/>
      <c r="CI47" s="41"/>
      <c r="CJ47" s="6"/>
      <c r="CK47" s="25"/>
      <c r="CL47" s="30"/>
      <c r="CM47" s="30"/>
      <c r="CN47" s="30"/>
      <c r="CO47" s="41"/>
    </row>
    <row r="48" spans="1:93" s="14" customFormat="1" x14ac:dyDescent="0.25">
      <c r="A48" s="4" t="s">
        <v>197</v>
      </c>
      <c r="B48" s="16" t="s">
        <v>18</v>
      </c>
      <c r="C48" s="17"/>
      <c r="D48" s="17"/>
      <c r="E48" s="490">
        <v>124632</v>
      </c>
      <c r="F48" s="367">
        <v>126218</v>
      </c>
      <c r="G48" s="367">
        <v>122688</v>
      </c>
      <c r="H48" s="367"/>
      <c r="I48" s="21"/>
      <c r="J48" s="514"/>
      <c r="K48" s="490">
        <v>134526</v>
      </c>
      <c r="L48" s="367">
        <v>130529</v>
      </c>
      <c r="M48" s="367">
        <v>126624.795</v>
      </c>
      <c r="N48" s="367">
        <v>125238.186</v>
      </c>
      <c r="O48" s="21"/>
      <c r="P48" s="426"/>
      <c r="Q48" s="25">
        <v>159312</v>
      </c>
      <c r="R48" s="367">
        <v>160092.15900000001</v>
      </c>
      <c r="S48" s="367">
        <v>158569</v>
      </c>
      <c r="T48" s="367">
        <v>134374</v>
      </c>
      <c r="U48" s="21"/>
      <c r="V48" s="17"/>
      <c r="W48" s="25">
        <v>162334</v>
      </c>
      <c r="X48" s="367">
        <v>157973</v>
      </c>
      <c r="Y48" s="367">
        <v>155788</v>
      </c>
      <c r="Z48" s="367">
        <v>157569</v>
      </c>
      <c r="AA48" s="21"/>
      <c r="AB48" s="17"/>
      <c r="AC48" s="25">
        <v>160287</v>
      </c>
      <c r="AD48" s="367">
        <v>158495</v>
      </c>
      <c r="AE48" s="367">
        <v>156858</v>
      </c>
      <c r="AF48" s="367">
        <v>158553</v>
      </c>
      <c r="AG48" s="21"/>
      <c r="AH48" s="17"/>
      <c r="AI48" s="25">
        <v>175362</v>
      </c>
      <c r="AJ48" s="20">
        <v>168178</v>
      </c>
      <c r="AK48" s="20">
        <v>163138</v>
      </c>
      <c r="AL48" s="20">
        <v>161638</v>
      </c>
      <c r="AM48" s="21"/>
      <c r="AN48" s="17"/>
      <c r="AO48" s="25">
        <v>178245</v>
      </c>
      <c r="AP48" s="20">
        <v>172744</v>
      </c>
      <c r="AQ48" s="20">
        <v>174457</v>
      </c>
      <c r="AR48" s="20">
        <v>171861</v>
      </c>
      <c r="AS48" s="21"/>
      <c r="AT48" s="17"/>
      <c r="AU48" s="25">
        <v>182630</v>
      </c>
      <c r="AV48" s="20">
        <v>186030</v>
      </c>
      <c r="AW48" s="20">
        <v>176110</v>
      </c>
      <c r="AX48" s="20">
        <v>178129</v>
      </c>
      <c r="AY48" s="21"/>
      <c r="AZ48" s="17"/>
      <c r="BA48" s="25">
        <v>110618</v>
      </c>
      <c r="BB48" s="20">
        <v>183109</v>
      </c>
      <c r="BC48" s="20">
        <v>181143</v>
      </c>
      <c r="BD48" s="20">
        <v>184398</v>
      </c>
      <c r="BE48" s="21"/>
      <c r="BF48" s="12"/>
      <c r="BG48" s="25">
        <v>117120</v>
      </c>
      <c r="BH48" s="20">
        <v>115217</v>
      </c>
      <c r="BI48" s="20">
        <v>113044</v>
      </c>
      <c r="BJ48" s="20">
        <v>110468</v>
      </c>
      <c r="BK48" s="21"/>
      <c r="BL48" s="12"/>
      <c r="BM48" s="25">
        <v>114255</v>
      </c>
      <c r="BN48" s="39">
        <v>111777</v>
      </c>
      <c r="BO48" s="39">
        <v>114586</v>
      </c>
      <c r="BP48" s="39">
        <v>115293</v>
      </c>
      <c r="BQ48" s="40"/>
      <c r="BR48" s="26"/>
      <c r="BS48" s="25">
        <v>114844</v>
      </c>
      <c r="BT48" s="39">
        <v>114166</v>
      </c>
      <c r="BU48" s="39">
        <v>112128</v>
      </c>
      <c r="BV48" s="39">
        <v>113655</v>
      </c>
      <c r="BW48" s="40"/>
      <c r="BX48" s="26"/>
      <c r="BY48" s="25">
        <v>115339</v>
      </c>
      <c r="BZ48" s="39">
        <v>115839</v>
      </c>
      <c r="CA48" s="39">
        <v>117330</v>
      </c>
      <c r="CB48" s="39">
        <v>115683</v>
      </c>
      <c r="CC48" s="40"/>
      <c r="CD48" s="26"/>
      <c r="CE48" s="25">
        <v>96751</v>
      </c>
      <c r="CF48" s="39">
        <v>94004</v>
      </c>
      <c r="CG48" s="39">
        <v>94889</v>
      </c>
      <c r="CH48" s="39">
        <v>115805</v>
      </c>
      <c r="CI48" s="40"/>
      <c r="CJ48" s="26"/>
      <c r="CK48" s="25">
        <v>0</v>
      </c>
      <c r="CL48" s="39">
        <v>0</v>
      </c>
      <c r="CM48" s="39">
        <v>97989</v>
      </c>
      <c r="CN48" s="39">
        <v>96021</v>
      </c>
      <c r="CO48" s="40"/>
    </row>
    <row r="49" spans="1:93" s="14" customFormat="1" ht="7.5" customHeight="1" x14ac:dyDescent="0.25">
      <c r="A49" s="4"/>
      <c r="B49" s="16"/>
      <c r="C49" s="17"/>
      <c r="D49" s="17"/>
      <c r="E49" s="490"/>
      <c r="F49" s="367"/>
      <c r="G49" s="367"/>
      <c r="H49" s="367"/>
      <c r="I49" s="21"/>
      <c r="J49" s="514"/>
      <c r="K49" s="490"/>
      <c r="L49" s="367"/>
      <c r="M49" s="367"/>
      <c r="N49" s="367"/>
      <c r="O49" s="21"/>
      <c r="P49" s="426"/>
      <c r="Q49" s="25"/>
      <c r="R49" s="367"/>
      <c r="S49" s="367"/>
      <c r="T49" s="367"/>
      <c r="U49" s="21"/>
      <c r="V49" s="17"/>
      <c r="W49" s="25"/>
      <c r="X49" s="367"/>
      <c r="Y49" s="367"/>
      <c r="Z49" s="367"/>
      <c r="AA49" s="21"/>
      <c r="AB49" s="17"/>
      <c r="AC49" s="25"/>
      <c r="AD49" s="367"/>
      <c r="AE49" s="367"/>
      <c r="AF49" s="367"/>
      <c r="AG49" s="21"/>
      <c r="AH49" s="17"/>
      <c r="AI49" s="25"/>
      <c r="AJ49" s="20"/>
      <c r="AK49" s="20"/>
      <c r="AL49" s="20"/>
      <c r="AM49" s="21"/>
      <c r="AN49" s="17"/>
      <c r="AO49" s="25"/>
      <c r="AP49" s="20"/>
      <c r="AQ49" s="20"/>
      <c r="AR49" s="20"/>
      <c r="AS49" s="21"/>
      <c r="AT49" s="17"/>
      <c r="AU49" s="25"/>
      <c r="AV49" s="20"/>
      <c r="AW49" s="20"/>
      <c r="AX49" s="20"/>
      <c r="AY49" s="21"/>
      <c r="AZ49" s="17"/>
      <c r="BA49" s="25"/>
      <c r="BB49" s="20"/>
      <c r="BC49" s="20"/>
      <c r="BD49" s="20"/>
      <c r="BE49" s="21"/>
      <c r="BF49" s="12"/>
      <c r="BG49" s="25"/>
      <c r="BH49" s="20"/>
      <c r="BI49" s="20"/>
      <c r="BJ49" s="20"/>
      <c r="BK49" s="21"/>
      <c r="BL49" s="12"/>
      <c r="BM49" s="25"/>
      <c r="BN49" s="39"/>
      <c r="BO49" s="26"/>
      <c r="BP49" s="39"/>
      <c r="BQ49" s="40"/>
      <c r="BR49" s="30"/>
      <c r="BS49" s="25"/>
      <c r="BT49" s="39"/>
      <c r="BU49" s="26"/>
      <c r="BV49" s="39"/>
      <c r="BW49" s="40"/>
      <c r="BX49" s="30"/>
      <c r="BY49" s="25"/>
      <c r="BZ49" s="39"/>
      <c r="CA49" s="26"/>
      <c r="CB49" s="39"/>
      <c r="CC49" s="40"/>
      <c r="CD49" s="30"/>
      <c r="CE49" s="25"/>
      <c r="CF49" s="39"/>
      <c r="CG49" s="26"/>
      <c r="CH49" s="39"/>
      <c r="CI49" s="40"/>
      <c r="CJ49" s="30"/>
      <c r="CK49" s="25"/>
      <c r="CL49" s="39"/>
      <c r="CM49" s="26"/>
      <c r="CN49" s="39"/>
      <c r="CO49" s="40"/>
    </row>
    <row r="50" spans="1:93" ht="15" hidden="1" customHeight="1" outlineLevel="1" x14ac:dyDescent="0.25">
      <c r="A50" s="4" t="s">
        <v>198</v>
      </c>
      <c r="B50" s="5" t="s">
        <v>19</v>
      </c>
      <c r="C50" s="17"/>
      <c r="D50" s="17"/>
      <c r="E50" s="491">
        <v>83322</v>
      </c>
      <c r="F50" s="369">
        <v>82773</v>
      </c>
      <c r="G50" s="369">
        <v>83116</v>
      </c>
      <c r="H50" s="369"/>
      <c r="I50" s="29"/>
      <c r="J50" s="514"/>
      <c r="K50" s="491">
        <v>90549</v>
      </c>
      <c r="L50" s="369">
        <v>85891</v>
      </c>
      <c r="M50" s="369">
        <v>81802</v>
      </c>
      <c r="N50" s="369">
        <v>82137.611999999994</v>
      </c>
      <c r="O50" s="29"/>
      <c r="P50" s="426"/>
      <c r="Q50" s="27">
        <v>88404</v>
      </c>
      <c r="R50" s="369">
        <v>86640</v>
      </c>
      <c r="S50" s="367">
        <v>87926</v>
      </c>
      <c r="T50" s="369">
        <v>88348</v>
      </c>
      <c r="U50" s="29"/>
      <c r="V50" s="17"/>
      <c r="W50" s="27">
        <v>33593</v>
      </c>
      <c r="X50" s="369">
        <v>25725</v>
      </c>
      <c r="Y50" s="369">
        <v>24326</v>
      </c>
      <c r="Z50" s="369">
        <v>23334</v>
      </c>
      <c r="AA50" s="29"/>
      <c r="AB50" s="17"/>
      <c r="AC50" s="27">
        <v>35602</v>
      </c>
      <c r="AD50" s="369">
        <v>33474</v>
      </c>
      <c r="AE50" s="369">
        <v>30545</v>
      </c>
      <c r="AF50" s="369">
        <v>32032</v>
      </c>
      <c r="AG50" s="29"/>
      <c r="AH50" s="17"/>
      <c r="AI50" s="27">
        <v>53521</v>
      </c>
      <c r="AJ50" s="28">
        <v>45558</v>
      </c>
      <c r="AK50" s="28">
        <v>38735</v>
      </c>
      <c r="AL50" s="28">
        <v>36325</v>
      </c>
      <c r="AM50" s="29"/>
      <c r="AN50" s="17"/>
      <c r="AO50" s="27">
        <v>65351</v>
      </c>
      <c r="AP50" s="28">
        <v>59370</v>
      </c>
      <c r="AQ50" s="28">
        <v>57037</v>
      </c>
      <c r="AR50" s="28">
        <v>55044</v>
      </c>
      <c r="AS50" s="29"/>
      <c r="AT50" s="17"/>
      <c r="AU50" s="27">
        <v>81370</v>
      </c>
      <c r="AV50" s="28">
        <v>76469</v>
      </c>
      <c r="AW50" s="28">
        <v>66866</v>
      </c>
      <c r="AX50" s="28">
        <v>67067</v>
      </c>
      <c r="AY50" s="29"/>
      <c r="AZ50" s="17"/>
      <c r="BA50" s="27">
        <v>13924</v>
      </c>
      <c r="BB50" s="28">
        <v>95582</v>
      </c>
      <c r="BC50" s="28">
        <v>88857</v>
      </c>
      <c r="BD50" s="28">
        <v>83929</v>
      </c>
      <c r="BE50" s="29"/>
      <c r="BF50" s="6"/>
      <c r="BG50" s="27">
        <v>33603</v>
      </c>
      <c r="BH50" s="28">
        <v>28661</v>
      </c>
      <c r="BI50" s="28">
        <v>20250</v>
      </c>
      <c r="BJ50" s="28">
        <v>14815</v>
      </c>
      <c r="BK50" s="29"/>
      <c r="BL50" s="6"/>
      <c r="BM50" s="27">
        <v>42597</v>
      </c>
      <c r="BN50" s="38">
        <v>37114</v>
      </c>
      <c r="BO50" s="36">
        <v>35096</v>
      </c>
      <c r="BP50" s="38">
        <v>33202</v>
      </c>
      <c r="BQ50" s="29"/>
      <c r="BR50" s="30"/>
      <c r="BS50" s="27">
        <v>51881</v>
      </c>
      <c r="BT50" s="38">
        <v>49594</v>
      </c>
      <c r="BU50" s="36">
        <v>44520</v>
      </c>
      <c r="BV50" s="38">
        <v>42426</v>
      </c>
      <c r="BW50" s="29"/>
      <c r="BX50" s="30"/>
      <c r="BY50" s="27">
        <v>59939</v>
      </c>
      <c r="BZ50" s="38">
        <v>58838</v>
      </c>
      <c r="CA50" s="36">
        <v>55578</v>
      </c>
      <c r="CB50" s="38">
        <v>51931</v>
      </c>
      <c r="CC50" s="29"/>
      <c r="CD50" s="30"/>
      <c r="CE50" s="27">
        <v>46823</v>
      </c>
      <c r="CF50" s="38">
        <v>43849</v>
      </c>
      <c r="CG50" s="36">
        <v>44510</v>
      </c>
      <c r="CH50" s="38">
        <v>58832</v>
      </c>
      <c r="CI50" s="29"/>
      <c r="CJ50" s="30"/>
      <c r="CK50" s="27">
        <v>0</v>
      </c>
      <c r="CL50" s="38">
        <v>0</v>
      </c>
      <c r="CM50" s="36">
        <v>49013</v>
      </c>
      <c r="CN50" s="38">
        <v>47902</v>
      </c>
      <c r="CO50" s="29"/>
    </row>
    <row r="51" spans="1:93" s="252" customFormat="1" ht="15" hidden="1" customHeight="1" outlineLevel="1" x14ac:dyDescent="0.25">
      <c r="A51" s="4"/>
      <c r="B51" s="5" t="s">
        <v>21</v>
      </c>
      <c r="C51" s="253"/>
      <c r="D51" s="253"/>
      <c r="E51" s="492">
        <v>10040</v>
      </c>
      <c r="F51" s="370">
        <v>13201</v>
      </c>
      <c r="G51" s="370">
        <v>12348</v>
      </c>
      <c r="H51" s="370"/>
      <c r="I51" s="158"/>
      <c r="J51" s="515"/>
      <c r="K51" s="492">
        <v>10051</v>
      </c>
      <c r="L51" s="370">
        <v>9885</v>
      </c>
      <c r="M51" s="370">
        <v>9876.5580000000045</v>
      </c>
      <c r="N51" s="370">
        <v>10263.465000000011</v>
      </c>
      <c r="O51" s="158"/>
      <c r="P51" s="426"/>
      <c r="Q51" s="156">
        <v>20362</v>
      </c>
      <c r="R51" s="370">
        <v>20789</v>
      </c>
      <c r="S51" s="367">
        <v>18357</v>
      </c>
      <c r="T51" s="370">
        <v>11279</v>
      </c>
      <c r="U51" s="158"/>
      <c r="V51" s="253"/>
      <c r="W51" s="156">
        <v>20261</v>
      </c>
      <c r="X51" s="370">
        <v>21156</v>
      </c>
      <c r="Y51" s="370">
        <v>20562</v>
      </c>
      <c r="Z51" s="370">
        <v>20913</v>
      </c>
      <c r="AA51" s="158"/>
      <c r="AB51" s="253"/>
      <c r="AC51" s="156">
        <v>17600</v>
      </c>
      <c r="AD51" s="370">
        <v>17425</v>
      </c>
      <c r="AE51" s="370">
        <v>18573</v>
      </c>
      <c r="AF51" s="370">
        <v>19423</v>
      </c>
      <c r="AG51" s="158"/>
      <c r="AH51" s="253"/>
      <c r="AI51" s="156">
        <v>19612</v>
      </c>
      <c r="AJ51" s="157">
        <v>19031</v>
      </c>
      <c r="AK51" s="157">
        <v>19163</v>
      </c>
      <c r="AL51" s="157">
        <v>19239</v>
      </c>
      <c r="AM51" s="158"/>
      <c r="AN51" s="253"/>
      <c r="AO51" s="156">
        <v>17475</v>
      </c>
      <c r="AP51" s="157">
        <v>16361</v>
      </c>
      <c r="AQ51" s="157">
        <v>17459</v>
      </c>
      <c r="AR51" s="157">
        <v>16273</v>
      </c>
      <c r="AS51" s="158"/>
      <c r="AT51" s="253"/>
      <c r="AU51" s="156">
        <v>23515</v>
      </c>
      <c r="AV51" s="157">
        <v>27474</v>
      </c>
      <c r="AW51" s="157">
        <v>26178</v>
      </c>
      <c r="AX51" s="157">
        <v>16344</v>
      </c>
      <c r="AY51" s="158"/>
      <c r="AZ51" s="253"/>
      <c r="BA51" s="156">
        <v>16927</v>
      </c>
      <c r="BB51" s="157">
        <v>15629</v>
      </c>
      <c r="BC51" s="157">
        <v>18631</v>
      </c>
      <c r="BD51" s="157">
        <v>24752</v>
      </c>
      <c r="BE51" s="158"/>
      <c r="BF51" s="250"/>
      <c r="BG51" s="156">
        <v>15834</v>
      </c>
      <c r="BH51" s="157">
        <v>15807</v>
      </c>
      <c r="BI51" s="157">
        <v>18764</v>
      </c>
      <c r="BJ51" s="157">
        <v>18210</v>
      </c>
      <c r="BK51" s="158"/>
      <c r="BL51" s="250"/>
      <c r="BM51" s="156">
        <v>13453</v>
      </c>
      <c r="BN51" s="187">
        <v>14732</v>
      </c>
      <c r="BO51" s="251">
        <v>17292</v>
      </c>
      <c r="BP51" s="187">
        <v>17175</v>
      </c>
      <c r="BQ51" s="158"/>
      <c r="BR51" s="254"/>
      <c r="BS51" s="156">
        <v>10630</v>
      </c>
      <c r="BT51" s="187">
        <v>10988</v>
      </c>
      <c r="BU51" s="251">
        <v>12930</v>
      </c>
      <c r="BV51" s="187">
        <v>15133</v>
      </c>
      <c r="BW51" s="158"/>
      <c r="BX51" s="254"/>
      <c r="BY51" s="156">
        <v>6996</v>
      </c>
      <c r="BZ51" s="187">
        <v>8279</v>
      </c>
      <c r="CA51" s="251">
        <v>11409</v>
      </c>
      <c r="CB51" s="187">
        <v>12319</v>
      </c>
      <c r="CC51" s="158"/>
      <c r="CD51" s="254"/>
      <c r="CE51" s="156">
        <v>5368</v>
      </c>
      <c r="CF51" s="187">
        <v>4886</v>
      </c>
      <c r="CG51" s="251">
        <v>4151</v>
      </c>
      <c r="CH51" s="187">
        <v>8631</v>
      </c>
      <c r="CI51" s="158"/>
      <c r="CJ51" s="254"/>
      <c r="CK51" s="156">
        <v>0</v>
      </c>
      <c r="CL51" s="187">
        <v>0</v>
      </c>
      <c r="CM51" s="251">
        <v>4337</v>
      </c>
      <c r="CN51" s="187">
        <v>4307</v>
      </c>
      <c r="CO51" s="158"/>
    </row>
    <row r="52" spans="1:93" s="14" customFormat="1" collapsed="1" x14ac:dyDescent="0.25">
      <c r="A52" s="4" t="s">
        <v>199</v>
      </c>
      <c r="B52" s="16" t="s">
        <v>22</v>
      </c>
      <c r="C52" s="17"/>
      <c r="D52" s="17"/>
      <c r="E52" s="490">
        <v>93362</v>
      </c>
      <c r="F52" s="367">
        <v>95974</v>
      </c>
      <c r="G52" s="367">
        <v>95464</v>
      </c>
      <c r="H52" s="367"/>
      <c r="I52" s="21"/>
      <c r="J52" s="514"/>
      <c r="K52" s="490">
        <v>100600</v>
      </c>
      <c r="L52" s="367">
        <v>95776</v>
      </c>
      <c r="M52" s="367">
        <v>91678.558000000005</v>
      </c>
      <c r="N52" s="367">
        <v>92401.077000000005</v>
      </c>
      <c r="O52" s="21"/>
      <c r="P52" s="426"/>
      <c r="Q52" s="25">
        <v>108766</v>
      </c>
      <c r="R52" s="367">
        <v>107429</v>
      </c>
      <c r="S52" s="367">
        <v>106283</v>
      </c>
      <c r="T52" s="367">
        <v>99627</v>
      </c>
      <c r="U52" s="21"/>
      <c r="V52" s="17"/>
      <c r="W52" s="25">
        <v>53854</v>
      </c>
      <c r="X52" s="367">
        <v>46881</v>
      </c>
      <c r="Y52" s="367">
        <v>44888</v>
      </c>
      <c r="Z52" s="367">
        <v>44247</v>
      </c>
      <c r="AA52" s="21"/>
      <c r="AB52" s="17"/>
      <c r="AC52" s="25">
        <v>53202</v>
      </c>
      <c r="AD52" s="367">
        <v>50899</v>
      </c>
      <c r="AE52" s="367">
        <v>49118</v>
      </c>
      <c r="AF52" s="367">
        <v>51455</v>
      </c>
      <c r="AG52" s="21"/>
      <c r="AH52" s="17"/>
      <c r="AI52" s="25">
        <v>73133</v>
      </c>
      <c r="AJ52" s="20">
        <v>64589</v>
      </c>
      <c r="AK52" s="20">
        <v>57898</v>
      </c>
      <c r="AL52" s="20">
        <v>55564</v>
      </c>
      <c r="AM52" s="21"/>
      <c r="AN52" s="17"/>
      <c r="AO52" s="25">
        <v>82826</v>
      </c>
      <c r="AP52" s="20">
        <v>75731</v>
      </c>
      <c r="AQ52" s="20">
        <v>74496</v>
      </c>
      <c r="AR52" s="20">
        <v>71317</v>
      </c>
      <c r="AS52" s="21"/>
      <c r="AT52" s="17"/>
      <c r="AU52" s="25">
        <v>104885</v>
      </c>
      <c r="AV52" s="20">
        <v>103943</v>
      </c>
      <c r="AW52" s="20">
        <v>93044</v>
      </c>
      <c r="AX52" s="20">
        <v>83411</v>
      </c>
      <c r="AY52" s="21"/>
      <c r="AZ52" s="17"/>
      <c r="BA52" s="25">
        <v>30851</v>
      </c>
      <c r="BB52" s="20">
        <v>111211</v>
      </c>
      <c r="BC52" s="20">
        <v>107488</v>
      </c>
      <c r="BD52" s="20">
        <v>108681</v>
      </c>
      <c r="BE52" s="21"/>
      <c r="BF52" s="12"/>
      <c r="BG52" s="25">
        <v>49437</v>
      </c>
      <c r="BH52" s="20">
        <v>44468</v>
      </c>
      <c r="BI52" s="20">
        <v>39014</v>
      </c>
      <c r="BJ52" s="20">
        <v>33025</v>
      </c>
      <c r="BK52" s="21"/>
      <c r="BL52" s="12"/>
      <c r="BM52" s="25">
        <v>56050</v>
      </c>
      <c r="BN52" s="39">
        <v>51846</v>
      </c>
      <c r="BO52" s="39">
        <v>52388</v>
      </c>
      <c r="BP52" s="39">
        <v>50377</v>
      </c>
      <c r="BQ52" s="21"/>
      <c r="BR52" s="26"/>
      <c r="BS52" s="25">
        <v>62511</v>
      </c>
      <c r="BT52" s="39">
        <v>60582</v>
      </c>
      <c r="BU52" s="39">
        <v>57450</v>
      </c>
      <c r="BV52" s="39">
        <v>57559</v>
      </c>
      <c r="BW52" s="21"/>
      <c r="BX52" s="26"/>
      <c r="BY52" s="25">
        <v>66935</v>
      </c>
      <c r="BZ52" s="39">
        <v>67117</v>
      </c>
      <c r="CA52" s="39">
        <v>66987</v>
      </c>
      <c r="CB52" s="39">
        <v>64250</v>
      </c>
      <c r="CC52" s="21"/>
      <c r="CD52" s="26"/>
      <c r="CE52" s="25">
        <v>52191</v>
      </c>
      <c r="CF52" s="39">
        <v>48735</v>
      </c>
      <c r="CG52" s="39">
        <v>48661</v>
      </c>
      <c r="CH52" s="39">
        <v>67463</v>
      </c>
      <c r="CI52" s="21"/>
      <c r="CJ52" s="26"/>
      <c r="CK52" s="25">
        <v>0</v>
      </c>
      <c r="CL52" s="39">
        <v>0</v>
      </c>
      <c r="CM52" s="39">
        <v>53350</v>
      </c>
      <c r="CN52" s="39">
        <v>52209</v>
      </c>
      <c r="CO52" s="21"/>
    </row>
    <row r="53" spans="1:93" s="14" customFormat="1" ht="5.25" customHeight="1" x14ac:dyDescent="0.25">
      <c r="A53" s="4"/>
      <c r="B53" s="16"/>
      <c r="C53" s="17"/>
      <c r="D53" s="17"/>
      <c r="E53" s="490"/>
      <c r="F53" s="367"/>
      <c r="G53" s="367"/>
      <c r="H53" s="367"/>
      <c r="I53" s="21"/>
      <c r="J53" s="514"/>
      <c r="K53" s="490"/>
      <c r="L53" s="367"/>
      <c r="M53" s="367"/>
      <c r="N53" s="367"/>
      <c r="O53" s="21"/>
      <c r="P53" s="426"/>
      <c r="Q53" s="25"/>
      <c r="R53" s="367"/>
      <c r="S53" s="367"/>
      <c r="T53" s="367"/>
      <c r="U53" s="21"/>
      <c r="V53" s="17"/>
      <c r="W53" s="25"/>
      <c r="X53" s="367"/>
      <c r="Y53" s="367"/>
      <c r="Z53" s="367"/>
      <c r="AA53" s="21"/>
      <c r="AB53" s="17"/>
      <c r="AC53" s="25"/>
      <c r="AD53" s="367"/>
      <c r="AE53" s="367"/>
      <c r="AF53" s="367"/>
      <c r="AG53" s="21"/>
      <c r="AH53" s="17"/>
      <c r="AI53" s="25"/>
      <c r="AJ53" s="20"/>
      <c r="AK53" s="20"/>
      <c r="AL53" s="20"/>
      <c r="AM53" s="21"/>
      <c r="AN53" s="17"/>
      <c r="AO53" s="25"/>
      <c r="AP53" s="20"/>
      <c r="AQ53" s="20"/>
      <c r="AR53" s="20"/>
      <c r="AS53" s="21"/>
      <c r="AT53" s="17"/>
      <c r="AU53" s="25"/>
      <c r="AV53" s="20"/>
      <c r="AW53" s="20"/>
      <c r="AX53" s="20"/>
      <c r="AY53" s="21"/>
      <c r="AZ53" s="17"/>
      <c r="BA53" s="25"/>
      <c r="BB53" s="20"/>
      <c r="BC53" s="20"/>
      <c r="BD53" s="20"/>
      <c r="BE53" s="21"/>
      <c r="BF53" s="12"/>
      <c r="BG53" s="25"/>
      <c r="BH53" s="20"/>
      <c r="BI53" s="20"/>
      <c r="BJ53" s="20"/>
      <c r="BK53" s="21"/>
      <c r="BL53" s="12"/>
      <c r="BM53" s="25"/>
      <c r="BN53" s="39"/>
      <c r="BO53" s="39"/>
      <c r="BP53" s="39"/>
      <c r="BQ53" s="21"/>
      <c r="BR53" s="30"/>
      <c r="BS53" s="25"/>
      <c r="BT53" s="39"/>
      <c r="BU53" s="39"/>
      <c r="BV53" s="39"/>
      <c r="BW53" s="21"/>
      <c r="BX53" s="30"/>
      <c r="BY53" s="25"/>
      <c r="BZ53" s="39"/>
      <c r="CA53" s="39"/>
      <c r="CB53" s="39"/>
      <c r="CC53" s="21"/>
      <c r="CD53" s="30"/>
      <c r="CE53" s="25"/>
      <c r="CF53" s="39"/>
      <c r="CG53" s="39"/>
      <c r="CH53" s="39"/>
      <c r="CI53" s="21"/>
      <c r="CJ53" s="30"/>
      <c r="CK53" s="25"/>
      <c r="CL53" s="39"/>
      <c r="CM53" s="39"/>
      <c r="CN53" s="39"/>
      <c r="CO53" s="21"/>
    </row>
    <row r="54" spans="1:93" s="14" customFormat="1" x14ac:dyDescent="0.25">
      <c r="A54" s="4" t="s">
        <v>200</v>
      </c>
      <c r="B54" s="16" t="s">
        <v>29</v>
      </c>
      <c r="C54" s="17"/>
      <c r="D54" s="17"/>
      <c r="E54" s="490">
        <v>31270</v>
      </c>
      <c r="F54" s="367">
        <v>30244</v>
      </c>
      <c r="G54" s="367">
        <v>27224</v>
      </c>
      <c r="H54" s="367"/>
      <c r="I54" s="21"/>
      <c r="J54" s="514"/>
      <c r="K54" s="490">
        <v>33926</v>
      </c>
      <c r="L54" s="367">
        <v>34753</v>
      </c>
      <c r="M54" s="367">
        <v>34946.230695797902</v>
      </c>
      <c r="N54" s="367">
        <v>32837.108695797899</v>
      </c>
      <c r="O54" s="21"/>
      <c r="P54" s="426"/>
      <c r="Q54" s="25">
        <v>50546</v>
      </c>
      <c r="R54" s="367">
        <v>52663</v>
      </c>
      <c r="S54" s="367">
        <v>52286</v>
      </c>
      <c r="T54" s="367">
        <v>34747</v>
      </c>
      <c r="U54" s="21"/>
      <c r="V54" s="17"/>
      <c r="W54" s="25">
        <v>108480</v>
      </c>
      <c r="X54" s="367">
        <v>111092</v>
      </c>
      <c r="Y54" s="367">
        <v>110900</v>
      </c>
      <c r="Z54" s="367">
        <v>113322</v>
      </c>
      <c r="AA54" s="21"/>
      <c r="AB54" s="17"/>
      <c r="AC54" s="25">
        <v>107085</v>
      </c>
      <c r="AD54" s="367">
        <v>107596</v>
      </c>
      <c r="AE54" s="367">
        <v>107740</v>
      </c>
      <c r="AF54" s="367">
        <v>107098</v>
      </c>
      <c r="AG54" s="21"/>
      <c r="AH54" s="17"/>
      <c r="AI54" s="25">
        <v>102229</v>
      </c>
      <c r="AJ54" s="20">
        <v>103589</v>
      </c>
      <c r="AK54" s="20">
        <v>105240</v>
      </c>
      <c r="AL54" s="20">
        <v>106074</v>
      </c>
      <c r="AM54" s="21"/>
      <c r="AN54" s="17"/>
      <c r="AO54" s="25">
        <v>95419</v>
      </c>
      <c r="AP54" s="20">
        <v>97013</v>
      </c>
      <c r="AQ54" s="20">
        <v>99961</v>
      </c>
      <c r="AR54" s="20">
        <v>100544</v>
      </c>
      <c r="AS54" s="21"/>
      <c r="AT54" s="17"/>
      <c r="AU54" s="25">
        <v>77745</v>
      </c>
      <c r="AV54" s="20">
        <v>82087</v>
      </c>
      <c r="AW54" s="20">
        <v>83066</v>
      </c>
      <c r="AX54" s="20">
        <v>94718</v>
      </c>
      <c r="AY54" s="21"/>
      <c r="AZ54" s="17"/>
      <c r="BA54" s="25">
        <v>79767</v>
      </c>
      <c r="BB54" s="20">
        <v>71898</v>
      </c>
      <c r="BC54" s="20">
        <v>73655</v>
      </c>
      <c r="BD54" s="20">
        <v>75717</v>
      </c>
      <c r="BE54" s="21"/>
      <c r="BF54" s="12"/>
      <c r="BG54" s="25">
        <v>67683</v>
      </c>
      <c r="BH54" s="20">
        <v>70749</v>
      </c>
      <c r="BI54" s="20">
        <v>74030</v>
      </c>
      <c r="BJ54" s="20">
        <v>77443</v>
      </c>
      <c r="BK54" s="21"/>
      <c r="BL54" s="12"/>
      <c r="BM54" s="25">
        <v>58205</v>
      </c>
      <c r="BN54" s="39">
        <v>59931</v>
      </c>
      <c r="BO54" s="39">
        <v>62198</v>
      </c>
      <c r="BP54" s="39">
        <v>64916</v>
      </c>
      <c r="BQ54" s="21"/>
      <c r="BR54" s="26"/>
      <c r="BS54" s="25">
        <v>52333</v>
      </c>
      <c r="BT54" s="39">
        <v>53584</v>
      </c>
      <c r="BU54" s="39">
        <v>54678</v>
      </c>
      <c r="BV54" s="39">
        <v>56096</v>
      </c>
      <c r="BW54" s="21"/>
      <c r="BX54" s="26"/>
      <c r="BY54" s="25">
        <v>48404</v>
      </c>
      <c r="BZ54" s="39">
        <v>48722</v>
      </c>
      <c r="CA54" s="39">
        <v>50343</v>
      </c>
      <c r="CB54" s="39">
        <v>51433</v>
      </c>
      <c r="CC54" s="21"/>
      <c r="CD54" s="26"/>
      <c r="CE54" s="25">
        <v>44560</v>
      </c>
      <c r="CF54" s="39">
        <v>45269</v>
      </c>
      <c r="CG54" s="39">
        <v>46228</v>
      </c>
      <c r="CH54" s="39">
        <v>48342</v>
      </c>
      <c r="CI54" s="21"/>
      <c r="CJ54" s="26"/>
      <c r="CK54" s="25">
        <v>0</v>
      </c>
      <c r="CL54" s="39">
        <v>0</v>
      </c>
      <c r="CM54" s="39">
        <v>44639</v>
      </c>
      <c r="CN54" s="39">
        <v>43812</v>
      </c>
      <c r="CO54" s="21"/>
    </row>
    <row r="55" spans="1:93" ht="7.5" customHeight="1" x14ac:dyDescent="0.25">
      <c r="B55" s="5"/>
      <c r="C55" s="17"/>
      <c r="D55" s="17"/>
      <c r="E55" s="493"/>
      <c r="F55" s="367"/>
      <c r="G55" s="367"/>
      <c r="H55" s="367"/>
      <c r="I55" s="21"/>
      <c r="J55" s="514"/>
      <c r="K55" s="493"/>
      <c r="L55" s="367"/>
      <c r="M55" s="367"/>
      <c r="N55" s="367"/>
      <c r="O55" s="21"/>
      <c r="P55" s="426"/>
      <c r="Q55" s="25"/>
      <c r="R55" s="367"/>
      <c r="S55" s="367"/>
      <c r="T55" s="367"/>
      <c r="U55" s="21"/>
      <c r="V55" s="17"/>
      <c r="W55" s="25"/>
      <c r="X55" s="367"/>
      <c r="Y55" s="367"/>
      <c r="Z55" s="367"/>
      <c r="AA55" s="21"/>
      <c r="AB55" s="17"/>
      <c r="AC55" s="25"/>
      <c r="AD55" s="367"/>
      <c r="AE55" s="367"/>
      <c r="AF55" s="367"/>
      <c r="AG55" s="21"/>
      <c r="AH55" s="17"/>
      <c r="AI55" s="25"/>
      <c r="AJ55" s="20"/>
      <c r="AK55" s="20"/>
      <c r="AL55" s="20"/>
      <c r="AM55" s="21"/>
      <c r="AN55" s="17"/>
      <c r="AO55" s="25"/>
      <c r="AP55" s="20"/>
      <c r="AQ55" s="20"/>
      <c r="AR55" s="20"/>
      <c r="AS55" s="21"/>
      <c r="AT55" s="17"/>
      <c r="AU55" s="25"/>
      <c r="AV55" s="20"/>
      <c r="AW55" s="20"/>
      <c r="AX55" s="20"/>
      <c r="AY55" s="21"/>
      <c r="AZ55" s="17"/>
      <c r="BA55" s="25"/>
      <c r="BB55" s="20"/>
      <c r="BC55" s="20"/>
      <c r="BD55" s="20"/>
      <c r="BE55" s="21"/>
      <c r="BF55" s="6"/>
      <c r="BG55" s="25"/>
      <c r="BH55" s="20"/>
      <c r="BI55" s="20"/>
      <c r="BJ55" s="20"/>
      <c r="BK55" s="21"/>
      <c r="BL55" s="6"/>
      <c r="BM55" s="25"/>
      <c r="BN55" s="36"/>
      <c r="BO55" s="36"/>
      <c r="BP55" s="36"/>
      <c r="BQ55" s="37"/>
      <c r="BR55" s="6"/>
      <c r="BS55" s="25"/>
      <c r="BT55" s="36"/>
      <c r="BU55" s="36"/>
      <c r="BV55" s="36"/>
      <c r="BW55" s="37"/>
      <c r="BX55" s="6"/>
      <c r="BY55" s="25"/>
      <c r="BZ55" s="36"/>
      <c r="CA55" s="36"/>
      <c r="CB55" s="36"/>
      <c r="CC55" s="37"/>
      <c r="CD55" s="6"/>
      <c r="CE55" s="25"/>
      <c r="CF55" s="36"/>
      <c r="CG55" s="36"/>
      <c r="CH55" s="36"/>
      <c r="CI55" s="37"/>
      <c r="CJ55" s="6"/>
      <c r="CK55" s="25"/>
      <c r="CL55" s="36"/>
      <c r="CM55" s="36"/>
      <c r="CN55" s="36"/>
      <c r="CO55" s="37"/>
    </row>
    <row r="56" spans="1:93" s="14" customFormat="1" x14ac:dyDescent="0.25">
      <c r="A56" s="4" t="s">
        <v>207</v>
      </c>
      <c r="B56" s="16" t="s">
        <v>59</v>
      </c>
      <c r="C56" s="17"/>
      <c r="D56" s="17"/>
      <c r="E56" s="493">
        <v>22</v>
      </c>
      <c r="F56" s="405">
        <v>184</v>
      </c>
      <c r="G56" s="405">
        <v>458</v>
      </c>
      <c r="H56" s="405"/>
      <c r="I56" s="333"/>
      <c r="J56" s="514"/>
      <c r="K56" s="493">
        <v>23</v>
      </c>
      <c r="L56" s="405"/>
      <c r="M56" s="405">
        <v>107</v>
      </c>
      <c r="N56" s="405">
        <v>379</v>
      </c>
      <c r="O56" s="333">
        <v>760</v>
      </c>
      <c r="P56" s="426"/>
      <c r="Q56" s="332">
        <v>131</v>
      </c>
      <c r="R56" s="405">
        <v>409</v>
      </c>
      <c r="S56" s="405">
        <v>734</v>
      </c>
      <c r="T56" s="405">
        <v>806</v>
      </c>
      <c r="U56" s="333">
        <f>SUM(Q56:T56)</f>
        <v>2080</v>
      </c>
      <c r="V56" s="17"/>
      <c r="W56" s="332">
        <v>0</v>
      </c>
      <c r="X56" s="405">
        <v>0</v>
      </c>
      <c r="Y56" s="405">
        <v>0</v>
      </c>
      <c r="Z56" s="405">
        <v>0</v>
      </c>
      <c r="AA56" s="333">
        <v>0</v>
      </c>
      <c r="AB56" s="17"/>
      <c r="AC56" s="25">
        <v>98</v>
      </c>
      <c r="AD56" s="397">
        <v>26</v>
      </c>
      <c r="AE56" s="367">
        <v>250</v>
      </c>
      <c r="AF56" s="367">
        <v>108</v>
      </c>
      <c r="AG56" s="21">
        <v>482</v>
      </c>
      <c r="AH56" s="17"/>
      <c r="AI56" s="25">
        <v>71</v>
      </c>
      <c r="AJ56" s="102">
        <v>166</v>
      </c>
      <c r="AK56" s="102">
        <v>346</v>
      </c>
      <c r="AL56" s="102">
        <v>22</v>
      </c>
      <c r="AM56" s="21">
        <v>605</v>
      </c>
      <c r="AN56" s="17"/>
      <c r="AO56" s="25">
        <v>288</v>
      </c>
      <c r="AP56" s="102">
        <v>119</v>
      </c>
      <c r="AQ56" s="102">
        <v>239</v>
      </c>
      <c r="AR56" s="102">
        <v>91</v>
      </c>
      <c r="AS56" s="21">
        <v>737</v>
      </c>
      <c r="AT56" s="17"/>
      <c r="AU56" s="25">
        <v>137</v>
      </c>
      <c r="AV56" s="102">
        <v>353</v>
      </c>
      <c r="AW56" s="102">
        <v>298</v>
      </c>
      <c r="AX56" s="102">
        <v>253</v>
      </c>
      <c r="AY56" s="21">
        <v>1041</v>
      </c>
      <c r="AZ56" s="17"/>
      <c r="BA56" s="25">
        <v>45</v>
      </c>
      <c r="BB56" s="20">
        <v>176</v>
      </c>
      <c r="BC56" s="20">
        <v>220</v>
      </c>
      <c r="BD56" s="20">
        <v>385</v>
      </c>
      <c r="BE56" s="21">
        <v>826</v>
      </c>
      <c r="BF56" s="12"/>
      <c r="BG56" s="25">
        <v>875</v>
      </c>
      <c r="BH56" s="20">
        <v>59</v>
      </c>
      <c r="BI56" s="20">
        <v>399</v>
      </c>
      <c r="BJ56" s="20">
        <v>210</v>
      </c>
      <c r="BK56" s="21">
        <v>1543</v>
      </c>
      <c r="BL56" s="12"/>
      <c r="BM56" s="25">
        <v>87</v>
      </c>
      <c r="BN56" s="39">
        <v>28</v>
      </c>
      <c r="BO56" s="39">
        <v>183</v>
      </c>
      <c r="BP56" s="39">
        <v>614</v>
      </c>
      <c r="BQ56" s="40">
        <v>912</v>
      </c>
      <c r="BR56" s="30"/>
      <c r="BS56" s="25">
        <v>334</v>
      </c>
      <c r="BT56" s="39">
        <v>381</v>
      </c>
      <c r="BU56" s="39">
        <v>352</v>
      </c>
      <c r="BV56" s="39">
        <v>437</v>
      </c>
      <c r="BW56" s="40">
        <v>1504</v>
      </c>
      <c r="BX56" s="30"/>
      <c r="BY56" s="25">
        <v>61</v>
      </c>
      <c r="BZ56" s="39">
        <v>143</v>
      </c>
      <c r="CA56" s="39">
        <v>259</v>
      </c>
      <c r="CB56" s="39">
        <v>380</v>
      </c>
      <c r="CC56" s="40">
        <v>843</v>
      </c>
      <c r="CD56" s="30"/>
      <c r="CE56" s="25">
        <v>185</v>
      </c>
      <c r="CF56" s="39">
        <v>203</v>
      </c>
      <c r="CG56" s="39">
        <v>348</v>
      </c>
      <c r="CH56" s="39">
        <v>260</v>
      </c>
      <c r="CI56" s="40">
        <v>996</v>
      </c>
      <c r="CJ56" s="30"/>
      <c r="CK56" s="25">
        <v>0</v>
      </c>
      <c r="CL56" s="39">
        <v>0</v>
      </c>
      <c r="CM56" s="39">
        <v>62</v>
      </c>
      <c r="CN56" s="39">
        <v>13</v>
      </c>
      <c r="CO56" s="40">
        <v>75</v>
      </c>
    </row>
    <row r="57" spans="1:93" s="14" customFormat="1" ht="10.5" customHeight="1" x14ac:dyDescent="0.25">
      <c r="A57" s="4"/>
      <c r="B57" s="16"/>
      <c r="C57" s="17"/>
      <c r="D57" s="17"/>
      <c r="E57" s="493"/>
      <c r="F57" s="405"/>
      <c r="G57" s="405"/>
      <c r="H57" s="405"/>
      <c r="I57" s="333"/>
      <c r="J57" s="514"/>
      <c r="K57" s="493"/>
      <c r="L57" s="405"/>
      <c r="M57" s="405"/>
      <c r="N57" s="405"/>
      <c r="O57" s="333"/>
      <c r="P57" s="426"/>
      <c r="Q57" s="332"/>
      <c r="R57" s="405"/>
      <c r="S57" s="405"/>
      <c r="T57" s="405"/>
      <c r="U57" s="333"/>
      <c r="V57" s="17"/>
      <c r="W57" s="332"/>
      <c r="X57" s="405"/>
      <c r="Y57" s="405"/>
      <c r="Z57" s="405"/>
      <c r="AA57" s="333"/>
      <c r="AB57" s="17"/>
      <c r="AC57" s="25"/>
      <c r="AD57" s="397"/>
      <c r="AE57" s="367"/>
      <c r="AF57" s="367"/>
      <c r="AG57" s="21"/>
      <c r="AH57" s="17"/>
      <c r="AI57" s="25"/>
      <c r="AJ57" s="102"/>
      <c r="AK57" s="102"/>
      <c r="AL57" s="102"/>
      <c r="AM57" s="21"/>
      <c r="AN57" s="17"/>
      <c r="AO57" s="25"/>
      <c r="AP57" s="102"/>
      <c r="AQ57" s="102"/>
      <c r="AR57" s="102"/>
      <c r="AS57" s="21"/>
      <c r="AT57" s="17"/>
      <c r="AU57" s="25"/>
      <c r="AV57" s="102"/>
      <c r="AW57" s="102"/>
      <c r="AX57" s="102"/>
      <c r="AY57" s="21"/>
      <c r="AZ57" s="17"/>
      <c r="BA57" s="25"/>
      <c r="BB57" s="20"/>
      <c r="BC57" s="20"/>
      <c r="BD57" s="20"/>
      <c r="BE57" s="21"/>
      <c r="BF57" s="12"/>
      <c r="BG57" s="25"/>
      <c r="BH57" s="20"/>
      <c r="BI57" s="20"/>
      <c r="BJ57" s="20"/>
      <c r="BK57" s="21"/>
      <c r="BL57" s="12"/>
      <c r="BM57" s="25"/>
      <c r="BN57" s="39"/>
      <c r="BO57" s="39"/>
      <c r="BP57" s="39"/>
      <c r="BQ57" s="40"/>
      <c r="BR57" s="30"/>
      <c r="BS57" s="25"/>
      <c r="BT57" s="39"/>
      <c r="BU57" s="39"/>
      <c r="BV57" s="39"/>
      <c r="BW57" s="40"/>
      <c r="BX57" s="30"/>
      <c r="BY57" s="25"/>
      <c r="BZ57" s="39"/>
      <c r="CA57" s="39"/>
      <c r="CB57" s="39"/>
      <c r="CC57" s="40"/>
      <c r="CD57" s="30"/>
      <c r="CE57" s="25"/>
      <c r="CF57" s="39"/>
      <c r="CG57" s="39"/>
      <c r="CH57" s="39"/>
      <c r="CI57" s="40"/>
      <c r="CJ57" s="30"/>
      <c r="CK57" s="25"/>
      <c r="CL57" s="39"/>
      <c r="CM57" s="39"/>
      <c r="CN57" s="39"/>
      <c r="CO57" s="40"/>
    </row>
    <row r="58" spans="1:93" s="14" customFormat="1" x14ac:dyDescent="0.25">
      <c r="A58" s="4" t="s">
        <v>208</v>
      </c>
      <c r="B58" s="374" t="s">
        <v>146</v>
      </c>
      <c r="C58" s="17"/>
      <c r="D58" s="17"/>
      <c r="E58" s="493">
        <v>0</v>
      </c>
      <c r="F58" s="405">
        <v>0</v>
      </c>
      <c r="G58" s="405">
        <v>0</v>
      </c>
      <c r="H58" s="405"/>
      <c r="I58" s="333"/>
      <c r="J58" s="514"/>
      <c r="K58" s="493">
        <v>0</v>
      </c>
      <c r="L58" s="405"/>
      <c r="M58" s="405">
        <v>0</v>
      </c>
      <c r="N58" s="405">
        <v>0</v>
      </c>
      <c r="O58" s="333">
        <v>0</v>
      </c>
      <c r="P58" s="426"/>
      <c r="Q58" s="332">
        <v>0</v>
      </c>
      <c r="R58" s="405"/>
      <c r="S58" s="405"/>
      <c r="T58" s="405"/>
      <c r="U58" s="333">
        <v>0</v>
      </c>
      <c r="V58" s="17"/>
      <c r="W58" s="332">
        <v>30</v>
      </c>
      <c r="X58" s="405">
        <v>28</v>
      </c>
      <c r="Y58" s="405">
        <v>86</v>
      </c>
      <c r="Z58" s="405">
        <v>130</v>
      </c>
      <c r="AA58" s="333">
        <v>274</v>
      </c>
      <c r="AB58" s="17"/>
      <c r="AC58" s="25">
        <v>0</v>
      </c>
      <c r="AD58" s="397">
        <v>0</v>
      </c>
      <c r="AE58" s="367">
        <v>0</v>
      </c>
      <c r="AF58" s="367">
        <v>0</v>
      </c>
      <c r="AG58" s="21">
        <v>0</v>
      </c>
      <c r="AH58" s="17"/>
      <c r="AI58" s="25">
        <v>0</v>
      </c>
      <c r="AJ58" s="102">
        <v>0</v>
      </c>
      <c r="AK58" s="102">
        <v>0</v>
      </c>
      <c r="AL58" s="102">
        <v>0</v>
      </c>
      <c r="AM58" s="21">
        <v>0</v>
      </c>
      <c r="AN58" s="17"/>
      <c r="AO58" s="25">
        <v>0</v>
      </c>
      <c r="AP58" s="102">
        <v>0</v>
      </c>
      <c r="AQ58" s="102">
        <v>0</v>
      </c>
      <c r="AR58" s="102">
        <v>0</v>
      </c>
      <c r="AS58" s="21">
        <v>0</v>
      </c>
      <c r="AT58" s="17"/>
      <c r="AU58" s="25">
        <v>0</v>
      </c>
      <c r="AV58" s="102">
        <v>0</v>
      </c>
      <c r="AW58" s="102">
        <v>0</v>
      </c>
      <c r="AX58" s="102">
        <v>0</v>
      </c>
      <c r="AY58" s="21">
        <v>0</v>
      </c>
      <c r="AZ58" s="17"/>
      <c r="BA58" s="25">
        <v>0</v>
      </c>
      <c r="BB58" s="20">
        <v>0</v>
      </c>
      <c r="BC58" s="20">
        <v>0</v>
      </c>
      <c r="BD58" s="20">
        <v>0</v>
      </c>
      <c r="BE58" s="21">
        <v>0</v>
      </c>
      <c r="BF58" s="12"/>
      <c r="BG58" s="25"/>
      <c r="BH58" s="20"/>
      <c r="BI58" s="20"/>
      <c r="BJ58" s="20"/>
      <c r="BK58" s="21"/>
      <c r="BL58" s="12"/>
      <c r="BM58" s="25"/>
      <c r="BN58" s="39"/>
      <c r="BO58" s="39"/>
      <c r="BP58" s="39"/>
      <c r="BQ58" s="40"/>
      <c r="BR58" s="30"/>
      <c r="BS58" s="25"/>
      <c r="BT58" s="39"/>
      <c r="BU58" s="39"/>
      <c r="BV58" s="39"/>
      <c r="BW58" s="40"/>
      <c r="BX58" s="30"/>
      <c r="BY58" s="25"/>
      <c r="BZ58" s="39"/>
      <c r="CA58" s="39"/>
      <c r="CB58" s="39"/>
      <c r="CC58" s="40"/>
      <c r="CD58" s="30"/>
      <c r="CE58" s="25"/>
      <c r="CF58" s="39"/>
      <c r="CG58" s="39"/>
      <c r="CH58" s="39"/>
      <c r="CI58" s="40"/>
      <c r="CJ58" s="30"/>
      <c r="CK58" s="25"/>
      <c r="CL58" s="39"/>
      <c r="CM58" s="39"/>
      <c r="CN58" s="39"/>
      <c r="CO58" s="40"/>
    </row>
    <row r="59" spans="1:93" s="14" customFormat="1" x14ac:dyDescent="0.25">
      <c r="A59" s="4"/>
      <c r="B59" s="16"/>
      <c r="C59" s="17"/>
      <c r="D59" s="17"/>
      <c r="E59" s="25"/>
      <c r="F59" s="367"/>
      <c r="G59" s="367"/>
      <c r="H59" s="367"/>
      <c r="I59" s="21"/>
      <c r="J59" s="514"/>
      <c r="K59" s="25"/>
      <c r="L59" s="367"/>
      <c r="M59" s="367"/>
      <c r="N59" s="367"/>
      <c r="O59" s="21"/>
      <c r="P59" s="426"/>
      <c r="Q59" s="25"/>
      <c r="R59" s="367"/>
      <c r="S59" s="367"/>
      <c r="T59" s="367"/>
      <c r="U59" s="21"/>
      <c r="V59" s="17"/>
      <c r="W59" s="25"/>
      <c r="X59" s="367"/>
      <c r="Y59" s="367"/>
      <c r="Z59" s="367"/>
      <c r="AA59" s="21"/>
      <c r="AB59" s="17"/>
      <c r="AC59" s="25"/>
      <c r="AD59" s="367"/>
      <c r="AE59" s="367"/>
      <c r="AF59" s="367"/>
      <c r="AG59" s="21"/>
      <c r="AH59" s="17"/>
      <c r="AI59" s="25"/>
      <c r="AJ59" s="20"/>
      <c r="AK59" s="20"/>
      <c r="AL59" s="20"/>
      <c r="AM59" s="21"/>
      <c r="AN59" s="17"/>
      <c r="AO59" s="25"/>
      <c r="AP59" s="20"/>
      <c r="AQ59" s="20"/>
      <c r="AR59" s="20"/>
      <c r="AS59" s="21"/>
      <c r="AT59" s="17"/>
      <c r="AU59" s="25"/>
      <c r="AV59" s="20"/>
      <c r="AW59" s="20"/>
      <c r="AX59" s="20"/>
      <c r="AY59" s="21"/>
      <c r="AZ59" s="17"/>
      <c r="BA59" s="25"/>
      <c r="BB59" s="20"/>
      <c r="BC59" s="20"/>
      <c r="BD59" s="20"/>
      <c r="BE59" s="21"/>
      <c r="BF59" s="12"/>
      <c r="BG59" s="25"/>
      <c r="BH59" s="20"/>
      <c r="BI59" s="20"/>
      <c r="BJ59" s="20"/>
      <c r="BK59" s="21"/>
      <c r="BL59" s="12"/>
      <c r="BM59" s="25"/>
      <c r="BN59" s="39"/>
      <c r="BO59" s="26"/>
      <c r="BP59" s="39"/>
      <c r="BQ59" s="40"/>
      <c r="BR59" s="30"/>
      <c r="BS59" s="25"/>
      <c r="BT59" s="39"/>
      <c r="BU59" s="26"/>
      <c r="BV59" s="39"/>
      <c r="BW59" s="40"/>
      <c r="BX59" s="30"/>
      <c r="BY59" s="25"/>
      <c r="BZ59" s="39"/>
      <c r="CA59" s="26"/>
      <c r="CB59" s="39"/>
      <c r="CC59" s="40"/>
      <c r="CD59" s="30"/>
      <c r="CE59" s="25"/>
      <c r="CF59" s="39"/>
      <c r="CG59" s="26"/>
      <c r="CH59" s="39"/>
      <c r="CI59" s="40"/>
      <c r="CJ59" s="30"/>
      <c r="CK59" s="25"/>
      <c r="CL59" s="39"/>
      <c r="CM59" s="26"/>
      <c r="CN59" s="39"/>
      <c r="CO59" s="40"/>
    </row>
    <row r="60" spans="1:93" s="14" customFormat="1" x14ac:dyDescent="0.25">
      <c r="A60" s="4"/>
      <c r="B60" s="43" t="s">
        <v>60</v>
      </c>
      <c r="C60" s="17"/>
      <c r="D60" s="17"/>
      <c r="E60" s="25"/>
      <c r="F60" s="367"/>
      <c r="G60" s="367"/>
      <c r="H60" s="367"/>
      <c r="I60" s="21"/>
      <c r="J60" s="514"/>
      <c r="K60" s="25"/>
      <c r="L60" s="367"/>
      <c r="M60" s="367"/>
      <c r="N60" s="367"/>
      <c r="O60" s="21"/>
      <c r="P60" s="426"/>
      <c r="Q60" s="25"/>
      <c r="R60" s="367"/>
      <c r="S60" s="367"/>
      <c r="T60" s="367"/>
      <c r="U60" s="21"/>
      <c r="V60" s="17"/>
      <c r="W60" s="25"/>
      <c r="X60" s="367"/>
      <c r="Y60" s="367"/>
      <c r="Z60" s="367"/>
      <c r="AA60" s="21"/>
      <c r="AB60" s="17"/>
      <c r="AC60" s="25"/>
      <c r="AD60" s="367"/>
      <c r="AE60" s="367"/>
      <c r="AF60" s="367"/>
      <c r="AG60" s="21"/>
      <c r="AH60" s="17"/>
      <c r="AI60" s="25"/>
      <c r="AJ60" s="20"/>
      <c r="AK60" s="20"/>
      <c r="AL60" s="20"/>
      <c r="AM60" s="21"/>
      <c r="AN60" s="17"/>
      <c r="AO60" s="25"/>
      <c r="AP60" s="20"/>
      <c r="AQ60" s="20"/>
      <c r="AR60" s="20"/>
      <c r="AS60" s="21"/>
      <c r="AT60" s="17"/>
      <c r="AU60" s="25"/>
      <c r="AV60" s="20"/>
      <c r="AW60" s="20"/>
      <c r="AX60" s="20"/>
      <c r="AY60" s="21"/>
      <c r="AZ60" s="17"/>
      <c r="BA60" s="25"/>
      <c r="BB60" s="20"/>
      <c r="BC60" s="20"/>
      <c r="BD60" s="20"/>
      <c r="BE60" s="21"/>
      <c r="BF60" s="12"/>
      <c r="BG60" s="25"/>
      <c r="BH60" s="20"/>
      <c r="BI60" s="20"/>
      <c r="BJ60" s="20"/>
      <c r="BK60" s="21"/>
      <c r="BL60" s="12"/>
      <c r="BM60" s="25"/>
      <c r="BN60" s="26"/>
      <c r="BO60" s="26"/>
      <c r="BP60" s="26"/>
      <c r="BQ60" s="40"/>
      <c r="BR60" s="30"/>
      <c r="BS60" s="25"/>
      <c r="BT60" s="26"/>
      <c r="BU60" s="26"/>
      <c r="BV60" s="44"/>
      <c r="BW60" s="40"/>
      <c r="BX60" s="30"/>
      <c r="BY60" s="25"/>
      <c r="BZ60" s="26"/>
      <c r="CA60" s="26"/>
      <c r="CB60" s="26"/>
      <c r="CC60" s="40"/>
      <c r="CD60" s="30"/>
      <c r="CE60" s="25"/>
      <c r="CF60" s="26"/>
      <c r="CG60" s="26"/>
      <c r="CH60" s="26"/>
      <c r="CI60" s="40"/>
      <c r="CJ60" s="30"/>
      <c r="CK60" s="25"/>
      <c r="CL60" s="26"/>
      <c r="CM60" s="26"/>
      <c r="CN60" s="26"/>
      <c r="CO60" s="40"/>
    </row>
    <row r="61" spans="1:93" s="14" customFormat="1" x14ac:dyDescent="0.25">
      <c r="A61" s="4"/>
      <c r="B61" s="16" t="s">
        <v>61</v>
      </c>
      <c r="C61" s="17"/>
      <c r="D61" s="17"/>
      <c r="E61" s="25"/>
      <c r="F61" s="367"/>
      <c r="G61" s="367"/>
      <c r="H61" s="367"/>
      <c r="I61" s="480"/>
      <c r="J61" s="514"/>
      <c r="K61" s="25"/>
      <c r="L61" s="367"/>
      <c r="M61" s="367"/>
      <c r="N61" s="367"/>
      <c r="O61" s="480">
        <v>0.81599999999999995</v>
      </c>
      <c r="P61" s="426"/>
      <c r="Q61" s="25"/>
      <c r="R61" s="367"/>
      <c r="S61" s="367"/>
      <c r="T61" s="367"/>
      <c r="U61" s="480">
        <v>0.81599999999999995</v>
      </c>
      <c r="V61" s="17"/>
      <c r="W61" s="25"/>
      <c r="X61" s="367"/>
      <c r="Y61" s="367"/>
      <c r="Z61" s="221">
        <v>0.81699999999999995</v>
      </c>
      <c r="AA61" s="21"/>
      <c r="AB61" s="17"/>
      <c r="AC61" s="25"/>
      <c r="AD61" s="400"/>
      <c r="AE61" s="402"/>
      <c r="AF61" s="221">
        <v>0.81399999999999995</v>
      </c>
      <c r="AG61" s="67"/>
      <c r="AH61" s="17"/>
      <c r="AI61" s="25"/>
      <c r="AJ61" s="20"/>
      <c r="AK61" s="20"/>
      <c r="AL61" s="221">
        <v>0.81899999999999995</v>
      </c>
      <c r="AM61" s="67"/>
      <c r="AN61" s="17"/>
      <c r="AO61" s="25"/>
      <c r="AP61" s="20"/>
      <c r="AQ61" s="20"/>
      <c r="AR61" s="221">
        <v>0.81899999999999995</v>
      </c>
      <c r="AS61" s="67"/>
      <c r="AT61" s="17"/>
      <c r="AU61" s="25"/>
      <c r="AV61" s="20"/>
      <c r="AW61" s="20"/>
      <c r="AX61" s="221">
        <v>0.82699999999999996</v>
      </c>
      <c r="AY61" s="67"/>
      <c r="AZ61" s="17"/>
      <c r="BA61" s="25"/>
      <c r="BB61" s="20"/>
      <c r="BC61" s="20"/>
      <c r="BD61" s="221">
        <v>0.83499999999999996</v>
      </c>
      <c r="BE61" s="67"/>
      <c r="BF61" s="12"/>
      <c r="BG61" s="25"/>
      <c r="BH61" s="20"/>
      <c r="BI61" s="20"/>
      <c r="BJ61" s="221">
        <v>0.81</v>
      </c>
      <c r="BK61" s="67"/>
      <c r="BL61" s="12"/>
      <c r="BM61" s="25"/>
      <c r="BN61" s="39"/>
      <c r="BO61" s="26"/>
      <c r="BP61" s="46">
        <v>0.81</v>
      </c>
      <c r="BQ61" s="47"/>
      <c r="BR61" s="30"/>
      <c r="BS61" s="25"/>
      <c r="BT61" s="39"/>
      <c r="BU61" s="26"/>
      <c r="BV61" s="46">
        <v>0.81</v>
      </c>
      <c r="BW61" s="47"/>
      <c r="BX61" s="30"/>
      <c r="BY61" s="25"/>
      <c r="BZ61" s="39"/>
      <c r="CA61" s="26"/>
      <c r="CB61" s="46">
        <v>0.81100000000000005</v>
      </c>
      <c r="CC61" s="47"/>
      <c r="CD61" s="30"/>
      <c r="CE61" s="25"/>
      <c r="CF61" s="39"/>
      <c r="CG61" s="26"/>
      <c r="CH61" s="46">
        <v>0.81100000000000005</v>
      </c>
      <c r="CI61" s="47"/>
      <c r="CJ61" s="30"/>
      <c r="CK61" s="25">
        <v>0</v>
      </c>
      <c r="CL61" s="39">
        <v>0</v>
      </c>
      <c r="CM61" s="26">
        <v>0</v>
      </c>
      <c r="CN61" s="46">
        <v>0.83899999999999997</v>
      </c>
      <c r="CO61" s="47"/>
    </row>
    <row r="62" spans="1:93" s="14" customFormat="1" ht="15.75" thickBot="1" x14ac:dyDescent="0.3">
      <c r="A62" s="4"/>
      <c r="B62" s="16" t="s">
        <v>62</v>
      </c>
      <c r="C62" s="20"/>
      <c r="D62" s="20"/>
      <c r="E62" s="49"/>
      <c r="F62" s="50"/>
      <c r="G62" s="50"/>
      <c r="H62" s="50"/>
      <c r="I62" s="481"/>
      <c r="J62" s="496"/>
      <c r="K62" s="49"/>
      <c r="L62" s="50"/>
      <c r="M62" s="50"/>
      <c r="N62" s="50"/>
      <c r="O62" s="481">
        <v>0.72799999999999998</v>
      </c>
      <c r="P62" s="426"/>
      <c r="Q62" s="49"/>
      <c r="R62" s="50"/>
      <c r="S62" s="50"/>
      <c r="T62" s="50"/>
      <c r="U62" s="481">
        <v>0.72799999999999998</v>
      </c>
      <c r="V62" s="20"/>
      <c r="W62" s="49"/>
      <c r="X62" s="50"/>
      <c r="Y62" s="50"/>
      <c r="Z62" s="222">
        <v>0.72699999999999998</v>
      </c>
      <c r="AA62" s="52"/>
      <c r="AB62" s="20"/>
      <c r="AC62" s="49"/>
      <c r="AD62" s="222"/>
      <c r="AE62" s="51"/>
      <c r="AF62" s="222">
        <v>0.72599999999999998</v>
      </c>
      <c r="AG62" s="70"/>
      <c r="AH62" s="20"/>
      <c r="AI62" s="49"/>
      <c r="AJ62" s="50"/>
      <c r="AK62" s="50"/>
      <c r="AL62" s="222">
        <v>0.75800000000000001</v>
      </c>
      <c r="AM62" s="70"/>
      <c r="AN62" s="20"/>
      <c r="AO62" s="49"/>
      <c r="AP62" s="50"/>
      <c r="AQ62" s="50"/>
      <c r="AR62" s="222">
        <v>0.76400000000000001</v>
      </c>
      <c r="AS62" s="70"/>
      <c r="AT62" s="20"/>
      <c r="AU62" s="49"/>
      <c r="AV62" s="50"/>
      <c r="AW62" s="50"/>
      <c r="AX62" s="222">
        <v>0.76600000000000001</v>
      </c>
      <c r="AY62" s="70"/>
      <c r="AZ62" s="50"/>
      <c r="BA62" s="49"/>
      <c r="BB62" s="50"/>
      <c r="BC62" s="50"/>
      <c r="BD62" s="222">
        <v>0.76900000000000002</v>
      </c>
      <c r="BE62" s="70"/>
      <c r="BF62" s="53"/>
      <c r="BG62" s="49"/>
      <c r="BH62" s="50"/>
      <c r="BI62" s="50"/>
      <c r="BJ62" s="222">
        <v>0.74199999999999999</v>
      </c>
      <c r="BK62" s="70"/>
      <c r="BL62" s="53"/>
      <c r="BM62" s="49"/>
      <c r="BN62" s="54"/>
      <c r="BO62" s="56"/>
      <c r="BP62" s="57">
        <v>0.74299999999999999</v>
      </c>
      <c r="BQ62" s="58"/>
      <c r="BR62" s="59"/>
      <c r="BS62" s="49"/>
      <c r="BT62" s="54"/>
      <c r="BU62" s="56"/>
      <c r="BV62" s="57">
        <v>0.75</v>
      </c>
      <c r="BW62" s="58"/>
      <c r="BX62" s="59"/>
      <c r="BY62" s="49"/>
      <c r="BZ62" s="54"/>
      <c r="CA62" s="56"/>
      <c r="CB62" s="57">
        <v>0.77100000000000002</v>
      </c>
      <c r="CC62" s="58"/>
      <c r="CD62" s="59"/>
      <c r="CE62" s="49"/>
      <c r="CF62" s="54"/>
      <c r="CG62" s="56"/>
      <c r="CH62" s="57">
        <v>0.746</v>
      </c>
      <c r="CI62" s="58"/>
      <c r="CJ62" s="50"/>
      <c r="CK62" s="49">
        <v>0</v>
      </c>
      <c r="CL62" s="54">
        <v>0</v>
      </c>
      <c r="CM62" s="56">
        <v>0</v>
      </c>
      <c r="CN62" s="57">
        <v>0.79900000000000004</v>
      </c>
      <c r="CO62" s="58"/>
    </row>
    <row r="63" spans="1:93" s="14" customFormat="1" hidden="1" outlineLevel="1" x14ac:dyDescent="0.25">
      <c r="A63" s="4"/>
      <c r="C63" s="60"/>
      <c r="D63" s="60"/>
      <c r="E63" s="60"/>
      <c r="F63" s="60"/>
      <c r="G63" s="60"/>
      <c r="H63" s="60"/>
      <c r="I63" s="60"/>
      <c r="J63" s="60"/>
      <c r="K63" s="60"/>
      <c r="L63" s="60"/>
      <c r="M63" s="60"/>
      <c r="N63" s="60"/>
      <c r="O63" s="60"/>
      <c r="P63" s="60"/>
      <c r="Q63" s="456"/>
      <c r="R63" s="456"/>
      <c r="S63" s="60"/>
      <c r="T63" s="60"/>
      <c r="U63" s="60"/>
      <c r="V63" s="60"/>
      <c r="W63" s="60"/>
      <c r="X63" s="60"/>
      <c r="Y63" s="60"/>
      <c r="Z63" s="60"/>
      <c r="AA63" s="60"/>
      <c r="AB63" s="60"/>
      <c r="AC63" s="389"/>
      <c r="AD63" s="389"/>
      <c r="AE63" s="389"/>
      <c r="AF63" s="389"/>
      <c r="AG63" s="389"/>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G63" s="60"/>
      <c r="BH63" s="60"/>
      <c r="BI63" s="61"/>
      <c r="BJ63" s="61"/>
      <c r="BK63" s="61"/>
      <c r="BM63" s="62"/>
      <c r="BN63" s="63"/>
      <c r="BP63" s="63"/>
      <c r="BR63" s="64"/>
      <c r="BS63" s="62"/>
      <c r="BT63" s="62"/>
      <c r="BU63" s="63"/>
      <c r="BV63" s="63"/>
      <c r="BW63" s="63"/>
      <c r="BX63" s="64"/>
      <c r="BY63" s="62"/>
      <c r="BZ63" s="62"/>
      <c r="CA63" s="63"/>
      <c r="CB63" s="63"/>
      <c r="CC63" s="63"/>
      <c r="CD63" s="64"/>
      <c r="CE63" s="62"/>
      <c r="CF63" s="62"/>
      <c r="CG63" s="63"/>
      <c r="CH63" s="63"/>
      <c r="CI63" s="63"/>
      <c r="CJ63" s="64"/>
      <c r="CK63" s="62"/>
      <c r="CL63" s="62"/>
      <c r="CM63" s="63"/>
      <c r="CN63" s="63"/>
      <c r="CO63" s="63"/>
    </row>
    <row r="64" spans="1:93" s="94" customFormat="1" hidden="1" outlineLevel="1" x14ac:dyDescent="0.25">
      <c r="A64" s="4"/>
      <c r="B64" s="243" t="s">
        <v>30</v>
      </c>
      <c r="E64" s="244">
        <v>0</v>
      </c>
      <c r="F64" s="244">
        <v>0</v>
      </c>
      <c r="G64" s="244">
        <v>0</v>
      </c>
      <c r="H64" s="244">
        <v>0</v>
      </c>
      <c r="I64" s="244">
        <v>0</v>
      </c>
      <c r="K64" s="244">
        <v>0</v>
      </c>
      <c r="L64" s="244">
        <v>0</v>
      </c>
      <c r="M64" s="244">
        <v>0</v>
      </c>
      <c r="N64" s="244">
        <v>0</v>
      </c>
      <c r="O64" s="244">
        <v>0</v>
      </c>
      <c r="Q64" s="244">
        <v>0</v>
      </c>
      <c r="R64" s="244">
        <v>0</v>
      </c>
      <c r="S64" s="244">
        <v>0</v>
      </c>
      <c r="T64" s="244">
        <v>0</v>
      </c>
      <c r="U64" s="244">
        <v>0</v>
      </c>
      <c r="W64" s="244">
        <v>0</v>
      </c>
      <c r="X64" s="244">
        <v>0</v>
      </c>
      <c r="Y64" s="244">
        <v>0</v>
      </c>
      <c r="Z64" s="244">
        <v>0</v>
      </c>
      <c r="AA64" s="244">
        <v>0</v>
      </c>
      <c r="AC64" s="244">
        <v>0</v>
      </c>
      <c r="AD64" s="244">
        <v>0</v>
      </c>
      <c r="AE64" s="244">
        <v>0</v>
      </c>
      <c r="AF64" s="244">
        <v>0</v>
      </c>
      <c r="AG64" s="244">
        <v>0</v>
      </c>
      <c r="AI64" s="244">
        <v>0</v>
      </c>
      <c r="AJ64" s="244">
        <v>0</v>
      </c>
      <c r="AK64" s="244">
        <v>0</v>
      </c>
      <c r="AL64" s="244">
        <v>0</v>
      </c>
      <c r="AM64" s="244">
        <v>0</v>
      </c>
      <c r="AO64" s="244">
        <v>0</v>
      </c>
      <c r="AP64" s="244">
        <v>0</v>
      </c>
      <c r="AQ64" s="244">
        <v>0</v>
      </c>
      <c r="AR64" s="244">
        <v>0</v>
      </c>
      <c r="AS64" s="244">
        <v>0</v>
      </c>
      <c r="AU64" s="244">
        <v>0</v>
      </c>
      <c r="AV64" s="244">
        <v>0</v>
      </c>
      <c r="AW64" s="244">
        <v>0</v>
      </c>
      <c r="AX64" s="244">
        <v>0</v>
      </c>
      <c r="AY64" s="244">
        <v>0</v>
      </c>
      <c r="BA64" s="244">
        <v>0</v>
      </c>
      <c r="BB64" s="244">
        <v>0</v>
      </c>
      <c r="BC64" s="244">
        <v>0</v>
      </c>
      <c r="BD64" s="244">
        <v>0</v>
      </c>
      <c r="BE64" s="244">
        <v>0</v>
      </c>
      <c r="BG64" s="244">
        <v>0</v>
      </c>
      <c r="BH64" s="244">
        <v>0</v>
      </c>
      <c r="BI64" s="244">
        <v>0</v>
      </c>
      <c r="BJ64" s="244">
        <v>0</v>
      </c>
      <c r="BK64" s="244">
        <v>0</v>
      </c>
      <c r="BM64" s="244">
        <v>0</v>
      </c>
      <c r="BN64" s="244">
        <v>0</v>
      </c>
      <c r="BO64" s="244">
        <v>0</v>
      </c>
      <c r="BP64" s="244">
        <v>0</v>
      </c>
      <c r="BQ64" s="244">
        <v>0</v>
      </c>
      <c r="BS64" s="244">
        <v>0</v>
      </c>
      <c r="BT64" s="244">
        <v>0</v>
      </c>
      <c r="BU64" s="244">
        <v>0</v>
      </c>
      <c r="BV64" s="244">
        <v>0</v>
      </c>
      <c r="BW64" s="244">
        <v>0</v>
      </c>
      <c r="BY64" s="244">
        <v>0</v>
      </c>
      <c r="BZ64" s="244">
        <v>0</v>
      </c>
      <c r="CA64" s="244">
        <v>0</v>
      </c>
      <c r="CB64" s="244">
        <v>0</v>
      </c>
      <c r="CC64" s="244">
        <v>0</v>
      </c>
      <c r="CE64" s="244">
        <v>0</v>
      </c>
      <c r="CF64" s="244">
        <v>0</v>
      </c>
      <c r="CG64" s="244">
        <v>0</v>
      </c>
      <c r="CH64" s="244">
        <v>0</v>
      </c>
      <c r="CI64" s="244">
        <v>0</v>
      </c>
      <c r="CK64" s="244">
        <v>0</v>
      </c>
      <c r="CL64" s="244">
        <v>0</v>
      </c>
      <c r="CM64" s="244">
        <v>0</v>
      </c>
      <c r="CN64" s="244">
        <v>0</v>
      </c>
      <c r="CO64" s="244">
        <v>0</v>
      </c>
    </row>
    <row r="65" spans="1:93" s="94" customFormat="1" hidden="1" outlineLevel="1" x14ac:dyDescent="0.25">
      <c r="A65" s="4"/>
      <c r="B65" s="245" t="s">
        <v>31</v>
      </c>
      <c r="E65" s="244">
        <v>0</v>
      </c>
      <c r="F65" s="244">
        <v>0</v>
      </c>
      <c r="G65" s="244">
        <v>0</v>
      </c>
      <c r="H65" s="244">
        <v>0</v>
      </c>
      <c r="I65" s="244">
        <v>0</v>
      </c>
      <c r="K65" s="244">
        <v>0</v>
      </c>
      <c r="L65" s="244">
        <v>0</v>
      </c>
      <c r="M65" s="244">
        <v>0</v>
      </c>
      <c r="N65" s="244">
        <v>-0.30000000000472937</v>
      </c>
      <c r="O65" s="244">
        <v>-0.30000000000291038</v>
      </c>
      <c r="Q65" s="244">
        <v>0</v>
      </c>
      <c r="R65" s="244">
        <v>0</v>
      </c>
      <c r="S65" s="244">
        <v>0</v>
      </c>
      <c r="T65" s="244">
        <v>0</v>
      </c>
      <c r="U65" s="244">
        <v>0</v>
      </c>
      <c r="W65" s="244">
        <v>0</v>
      </c>
      <c r="X65" s="244">
        <v>0</v>
      </c>
      <c r="Y65" s="244">
        <v>0</v>
      </c>
      <c r="Z65" s="244">
        <v>0</v>
      </c>
      <c r="AA65" s="244">
        <v>0</v>
      </c>
      <c r="AC65" s="244">
        <v>0</v>
      </c>
      <c r="AD65" s="244">
        <v>0</v>
      </c>
      <c r="AE65" s="244">
        <v>0</v>
      </c>
      <c r="AF65" s="244">
        <v>0</v>
      </c>
      <c r="AG65" s="244">
        <v>0</v>
      </c>
      <c r="AI65" s="244">
        <v>0</v>
      </c>
      <c r="AJ65" s="244">
        <v>0</v>
      </c>
      <c r="AK65" s="244">
        <v>0</v>
      </c>
      <c r="AL65" s="244">
        <v>0</v>
      </c>
      <c r="AM65" s="244">
        <v>0</v>
      </c>
      <c r="AO65" s="244">
        <v>0</v>
      </c>
      <c r="AP65" s="244">
        <v>0</v>
      </c>
      <c r="AQ65" s="244">
        <v>0</v>
      </c>
      <c r="AR65" s="244">
        <v>0</v>
      </c>
      <c r="AS65" s="244">
        <v>0</v>
      </c>
      <c r="AU65" s="244">
        <v>0</v>
      </c>
      <c r="AV65" s="244">
        <v>0</v>
      </c>
      <c r="AW65" s="244">
        <v>0</v>
      </c>
      <c r="AX65" s="244">
        <v>0</v>
      </c>
      <c r="AY65" s="244">
        <v>0</v>
      </c>
      <c r="BA65" s="244">
        <v>0</v>
      </c>
      <c r="BB65" s="244">
        <v>0</v>
      </c>
      <c r="BC65" s="244">
        <v>0</v>
      </c>
      <c r="BD65" s="244">
        <v>0</v>
      </c>
      <c r="BE65" s="244">
        <v>0</v>
      </c>
      <c r="BG65" s="244">
        <v>0</v>
      </c>
      <c r="BH65" s="244">
        <v>0</v>
      </c>
      <c r="BI65" s="244">
        <v>0</v>
      </c>
      <c r="BJ65" s="244">
        <v>0</v>
      </c>
      <c r="BK65" s="244">
        <v>0</v>
      </c>
      <c r="BM65" s="244">
        <v>0</v>
      </c>
      <c r="BN65" s="244">
        <v>0</v>
      </c>
      <c r="BO65" s="244">
        <v>0</v>
      </c>
      <c r="BP65" s="244">
        <v>0</v>
      </c>
      <c r="BQ65" s="244">
        <v>0</v>
      </c>
      <c r="BS65" s="244">
        <v>0</v>
      </c>
      <c r="BT65" s="244">
        <v>0</v>
      </c>
      <c r="BU65" s="244">
        <v>0</v>
      </c>
      <c r="BV65" s="244">
        <v>0</v>
      </c>
      <c r="BW65" s="244">
        <v>0</v>
      </c>
      <c r="BY65" s="244">
        <v>0</v>
      </c>
      <c r="BZ65" s="244">
        <v>0</v>
      </c>
      <c r="CA65" s="244">
        <v>0</v>
      </c>
      <c r="CB65" s="244">
        <v>0</v>
      </c>
      <c r="CC65" s="244">
        <v>0</v>
      </c>
      <c r="CE65" s="244">
        <v>0</v>
      </c>
      <c r="CF65" s="244">
        <v>0</v>
      </c>
      <c r="CG65" s="244">
        <v>0</v>
      </c>
      <c r="CH65" s="244">
        <v>0</v>
      </c>
      <c r="CI65" s="244">
        <v>0</v>
      </c>
      <c r="CK65" s="244">
        <v>0</v>
      </c>
      <c r="CL65" s="244">
        <v>0</v>
      </c>
      <c r="CM65" s="244">
        <v>0</v>
      </c>
      <c r="CN65" s="244">
        <v>0</v>
      </c>
      <c r="CO65" s="244">
        <v>0</v>
      </c>
    </row>
    <row r="66" spans="1:93" s="94" customFormat="1" hidden="1" outlineLevel="1" x14ac:dyDescent="0.25">
      <c r="A66" s="4"/>
      <c r="B66" s="245" t="s">
        <v>17</v>
      </c>
      <c r="E66" s="244">
        <v>0</v>
      </c>
      <c r="F66" s="244">
        <v>0</v>
      </c>
      <c r="G66" s="244">
        <v>0</v>
      </c>
      <c r="H66" s="244">
        <v>0</v>
      </c>
      <c r="I66" s="244">
        <v>0</v>
      </c>
      <c r="K66" s="244">
        <v>0</v>
      </c>
      <c r="L66" s="244">
        <v>0</v>
      </c>
      <c r="M66" s="244">
        <v>0</v>
      </c>
      <c r="N66" s="244">
        <v>6.0000000003128662E-3</v>
      </c>
      <c r="O66" s="244">
        <v>6.0000000016771082E-3</v>
      </c>
      <c r="Q66" s="244">
        <v>0</v>
      </c>
      <c r="R66" s="244">
        <v>0</v>
      </c>
      <c r="S66" s="244">
        <v>0</v>
      </c>
      <c r="T66" s="244">
        <v>0</v>
      </c>
      <c r="U66" s="244">
        <v>0</v>
      </c>
      <c r="W66" s="244">
        <v>0</v>
      </c>
      <c r="X66" s="244">
        <v>0</v>
      </c>
      <c r="Y66" s="244">
        <v>0</v>
      </c>
      <c r="Z66" s="244">
        <v>0</v>
      </c>
      <c r="AA66" s="244">
        <v>0</v>
      </c>
      <c r="AC66" s="244">
        <v>0</v>
      </c>
      <c r="AD66" s="244">
        <v>0</v>
      </c>
      <c r="AE66" s="244">
        <v>0</v>
      </c>
      <c r="AF66" s="244">
        <v>0</v>
      </c>
      <c r="AG66" s="244">
        <v>0</v>
      </c>
      <c r="AI66" s="244">
        <v>0</v>
      </c>
      <c r="AJ66" s="244">
        <v>0</v>
      </c>
      <c r="AK66" s="244">
        <v>0</v>
      </c>
      <c r="AL66" s="244">
        <v>0</v>
      </c>
      <c r="AM66" s="244">
        <v>0</v>
      </c>
      <c r="AO66" s="244">
        <v>0</v>
      </c>
      <c r="AP66" s="244">
        <v>0</v>
      </c>
      <c r="AQ66" s="244">
        <v>0</v>
      </c>
      <c r="AR66" s="244">
        <v>0</v>
      </c>
      <c r="AS66" s="244">
        <v>0</v>
      </c>
      <c r="AU66" s="244">
        <v>0</v>
      </c>
      <c r="AV66" s="244">
        <v>0</v>
      </c>
      <c r="AW66" s="244">
        <v>0</v>
      </c>
      <c r="AX66" s="244">
        <v>0</v>
      </c>
      <c r="AY66" s="244">
        <v>0</v>
      </c>
      <c r="BA66" s="244">
        <v>0</v>
      </c>
      <c r="BB66" s="244">
        <v>0</v>
      </c>
      <c r="BC66" s="244">
        <v>0</v>
      </c>
      <c r="BD66" s="244">
        <v>0</v>
      </c>
      <c r="BE66" s="244">
        <v>0</v>
      </c>
      <c r="BG66" s="244">
        <v>0</v>
      </c>
      <c r="BH66" s="244">
        <v>0</v>
      </c>
      <c r="BI66" s="244">
        <v>0</v>
      </c>
      <c r="BJ66" s="244">
        <v>0</v>
      </c>
      <c r="BK66" s="244">
        <v>0</v>
      </c>
      <c r="BM66" s="244">
        <v>0</v>
      </c>
      <c r="BN66" s="244">
        <v>0</v>
      </c>
      <c r="BO66" s="244">
        <v>0</v>
      </c>
      <c r="BP66" s="244">
        <v>0</v>
      </c>
      <c r="BQ66" s="244">
        <v>0</v>
      </c>
      <c r="BS66" s="244">
        <v>0</v>
      </c>
      <c r="BT66" s="244">
        <v>0</v>
      </c>
      <c r="BU66" s="244">
        <v>0</v>
      </c>
      <c r="BV66" s="244">
        <v>0</v>
      </c>
      <c r="BW66" s="244">
        <v>0</v>
      </c>
      <c r="BY66" s="244">
        <v>0</v>
      </c>
      <c r="BZ66" s="244">
        <v>0</v>
      </c>
      <c r="CA66" s="244">
        <v>0</v>
      </c>
      <c r="CB66" s="244">
        <v>0</v>
      </c>
      <c r="CC66" s="244">
        <v>0</v>
      </c>
      <c r="CE66" s="244">
        <v>0</v>
      </c>
      <c r="CF66" s="244">
        <v>0</v>
      </c>
      <c r="CG66" s="244">
        <v>0</v>
      </c>
      <c r="CH66" s="244">
        <v>0</v>
      </c>
      <c r="CI66" s="244">
        <v>0</v>
      </c>
      <c r="CK66" s="244">
        <v>0</v>
      </c>
      <c r="CL66" s="244">
        <v>0</v>
      </c>
      <c r="CM66" s="244">
        <v>0</v>
      </c>
      <c r="CN66" s="244">
        <v>0</v>
      </c>
      <c r="CO66" s="244">
        <v>0</v>
      </c>
    </row>
    <row r="67" spans="1:93" s="94" customFormat="1" hidden="1" outlineLevel="1" x14ac:dyDescent="0.25">
      <c r="A67" s="4"/>
      <c r="B67" s="245" t="s">
        <v>50</v>
      </c>
      <c r="E67" s="244">
        <v>0</v>
      </c>
      <c r="F67" s="244">
        <v>0</v>
      </c>
      <c r="G67" s="244">
        <v>0</v>
      </c>
      <c r="H67" s="244">
        <v>0</v>
      </c>
      <c r="I67" s="244">
        <v>0</v>
      </c>
      <c r="K67" s="244">
        <v>0</v>
      </c>
      <c r="L67" s="244">
        <v>0</v>
      </c>
      <c r="M67" s="244">
        <v>0</v>
      </c>
      <c r="N67" s="244">
        <v>-2.3999999998522981E-2</v>
      </c>
      <c r="O67" s="244">
        <v>-2.3999999999432475E-2</v>
      </c>
      <c r="Q67" s="244">
        <v>0</v>
      </c>
      <c r="R67" s="244">
        <v>0</v>
      </c>
      <c r="S67" s="244">
        <v>0</v>
      </c>
      <c r="T67" s="244">
        <v>0</v>
      </c>
      <c r="U67" s="244">
        <v>0</v>
      </c>
      <c r="W67" s="244">
        <v>0</v>
      </c>
      <c r="X67" s="244">
        <v>0</v>
      </c>
      <c r="Y67" s="244">
        <v>0</v>
      </c>
      <c r="Z67" s="244">
        <v>0</v>
      </c>
      <c r="AA67" s="244">
        <v>0</v>
      </c>
      <c r="AC67" s="244">
        <v>0</v>
      </c>
      <c r="AD67" s="244">
        <v>0</v>
      </c>
      <c r="AE67" s="244">
        <v>0</v>
      </c>
      <c r="AF67" s="244">
        <v>0</v>
      </c>
      <c r="AG67" s="244">
        <v>0</v>
      </c>
      <c r="AI67" s="244">
        <v>0</v>
      </c>
      <c r="AJ67" s="244">
        <v>0</v>
      </c>
      <c r="AK67" s="244">
        <v>0</v>
      </c>
      <c r="AL67" s="244">
        <v>0</v>
      </c>
      <c r="AM67" s="244">
        <v>0</v>
      </c>
      <c r="AO67" s="244">
        <v>0</v>
      </c>
      <c r="AP67" s="244">
        <v>0</v>
      </c>
      <c r="AQ67" s="244">
        <v>0</v>
      </c>
      <c r="AR67" s="244">
        <v>0</v>
      </c>
      <c r="AS67" s="244">
        <v>0</v>
      </c>
      <c r="AU67" s="244">
        <v>0</v>
      </c>
      <c r="AV67" s="244">
        <v>0</v>
      </c>
      <c r="AW67" s="244">
        <v>0</v>
      </c>
      <c r="AX67" s="244">
        <v>0</v>
      </c>
      <c r="AY67" s="244">
        <v>0</v>
      </c>
      <c r="BA67" s="244">
        <v>0</v>
      </c>
      <c r="BB67" s="244">
        <v>0</v>
      </c>
      <c r="BC67" s="244">
        <v>0</v>
      </c>
      <c r="BD67" s="244">
        <v>0</v>
      </c>
      <c r="BE67" s="244">
        <v>0</v>
      </c>
      <c r="BG67" s="244">
        <v>0</v>
      </c>
      <c r="BH67" s="244">
        <v>0</v>
      </c>
      <c r="BI67" s="244">
        <v>0</v>
      </c>
      <c r="BJ67" s="244">
        <v>0</v>
      </c>
      <c r="BK67" s="244">
        <v>0</v>
      </c>
      <c r="BM67" s="244">
        <v>0</v>
      </c>
      <c r="BN67" s="244">
        <v>0</v>
      </c>
      <c r="BO67" s="244">
        <v>0</v>
      </c>
      <c r="BP67" s="244">
        <v>0</v>
      </c>
      <c r="BQ67" s="244">
        <v>0</v>
      </c>
      <c r="BS67" s="244">
        <v>0</v>
      </c>
      <c r="BT67" s="244">
        <v>0</v>
      </c>
      <c r="BU67" s="244">
        <v>0</v>
      </c>
      <c r="BV67" s="244">
        <v>0</v>
      </c>
      <c r="BW67" s="244">
        <v>0</v>
      </c>
      <c r="BY67" s="244">
        <v>0</v>
      </c>
      <c r="BZ67" s="244">
        <v>0</v>
      </c>
      <c r="CA67" s="244">
        <v>0</v>
      </c>
      <c r="CB67" s="244">
        <v>0</v>
      </c>
      <c r="CC67" s="244">
        <v>0</v>
      </c>
      <c r="CE67" s="244">
        <v>0</v>
      </c>
      <c r="CF67" s="244">
        <v>0</v>
      </c>
      <c r="CG67" s="244">
        <v>0</v>
      </c>
      <c r="CH67" s="244">
        <v>0</v>
      </c>
      <c r="CI67" s="244">
        <v>0</v>
      </c>
      <c r="CK67" s="244">
        <v>0</v>
      </c>
      <c r="CL67" s="244">
        <v>0</v>
      </c>
      <c r="CM67" s="244">
        <v>0</v>
      </c>
      <c r="CN67" s="244">
        <v>0</v>
      </c>
      <c r="CO67" s="244">
        <v>0</v>
      </c>
    </row>
    <row r="68" spans="1:93" s="94" customFormat="1" hidden="1" outlineLevel="1" x14ac:dyDescent="0.25">
      <c r="A68" s="4"/>
      <c r="B68" s="245" t="s">
        <v>126</v>
      </c>
      <c r="E68" s="244">
        <v>0</v>
      </c>
      <c r="F68" s="244">
        <v>0</v>
      </c>
      <c r="G68" s="244">
        <v>0</v>
      </c>
      <c r="H68" s="244">
        <v>0</v>
      </c>
      <c r="I68" s="244">
        <v>0</v>
      </c>
      <c r="K68" s="244">
        <v>0</v>
      </c>
      <c r="L68" s="244">
        <v>0</v>
      </c>
      <c r="M68" s="244">
        <v>0</v>
      </c>
      <c r="N68" s="244">
        <v>0</v>
      </c>
      <c r="O68" s="244">
        <v>0</v>
      </c>
      <c r="Q68" s="244">
        <v>0</v>
      </c>
      <c r="R68" s="244">
        <v>0</v>
      </c>
      <c r="S68" s="244">
        <v>0</v>
      </c>
      <c r="T68" s="244">
        <v>0</v>
      </c>
      <c r="U68" s="244">
        <v>0</v>
      </c>
      <c r="W68" s="244">
        <v>0</v>
      </c>
      <c r="X68" s="244">
        <v>0</v>
      </c>
      <c r="Y68" s="244">
        <v>0</v>
      </c>
      <c r="Z68" s="244">
        <v>0</v>
      </c>
      <c r="AA68" s="244">
        <v>0</v>
      </c>
      <c r="AC68" s="244">
        <v>0</v>
      </c>
      <c r="AD68" s="244">
        <v>0</v>
      </c>
      <c r="AE68" s="244">
        <v>0</v>
      </c>
      <c r="AF68" s="244">
        <v>0</v>
      </c>
      <c r="AG68" s="244">
        <v>0</v>
      </c>
      <c r="AI68" s="244">
        <v>0</v>
      </c>
      <c r="AJ68" s="244">
        <v>0</v>
      </c>
      <c r="AK68" s="244">
        <v>0</v>
      </c>
      <c r="AL68" s="244">
        <v>0</v>
      </c>
      <c r="AM68" s="244">
        <v>0</v>
      </c>
      <c r="AO68" s="244">
        <v>0</v>
      </c>
      <c r="AP68" s="244">
        <v>0</v>
      </c>
      <c r="AQ68" s="244">
        <v>0</v>
      </c>
      <c r="AR68" s="244">
        <v>0</v>
      </c>
      <c r="AS68" s="244">
        <v>0</v>
      </c>
      <c r="AU68" s="244">
        <v>0</v>
      </c>
      <c r="AV68" s="244">
        <v>0</v>
      </c>
      <c r="AW68" s="244">
        <v>0</v>
      </c>
      <c r="AX68" s="244">
        <v>0</v>
      </c>
      <c r="AY68" s="244">
        <v>0</v>
      </c>
      <c r="BA68" s="244">
        <v>0</v>
      </c>
      <c r="BB68" s="244">
        <v>0</v>
      </c>
      <c r="BC68" s="244">
        <v>0</v>
      </c>
      <c r="BD68" s="244">
        <v>0</v>
      </c>
      <c r="BE68" s="244">
        <v>0</v>
      </c>
      <c r="BG68" s="244">
        <v>0</v>
      </c>
      <c r="BH68" s="244">
        <v>0</v>
      </c>
      <c r="BI68" s="244">
        <v>0</v>
      </c>
      <c r="BJ68" s="244">
        <v>0</v>
      </c>
      <c r="BK68" s="244">
        <v>0</v>
      </c>
      <c r="BM68" s="244">
        <v>0</v>
      </c>
      <c r="BN68" s="244">
        <v>0</v>
      </c>
      <c r="BO68" s="244">
        <v>0</v>
      </c>
      <c r="BP68" s="244">
        <v>0</v>
      </c>
      <c r="BQ68" s="244">
        <v>0</v>
      </c>
      <c r="BS68" s="244">
        <v>0</v>
      </c>
      <c r="BT68" s="244">
        <v>0</v>
      </c>
      <c r="BU68" s="244">
        <v>0</v>
      </c>
      <c r="BV68" s="244">
        <v>0</v>
      </c>
      <c r="BW68" s="244">
        <v>0</v>
      </c>
      <c r="BY68" s="244">
        <v>0</v>
      </c>
      <c r="BZ68" s="244">
        <v>0</v>
      </c>
      <c r="CA68" s="244">
        <v>0</v>
      </c>
      <c r="CB68" s="244">
        <v>0</v>
      </c>
      <c r="CC68" s="244">
        <v>0</v>
      </c>
      <c r="CE68" s="244">
        <v>0</v>
      </c>
      <c r="CF68" s="244">
        <v>0</v>
      </c>
      <c r="CG68" s="244">
        <v>0</v>
      </c>
      <c r="CH68" s="244">
        <v>0</v>
      </c>
      <c r="CI68" s="244">
        <v>0</v>
      </c>
      <c r="CK68" s="244">
        <v>0</v>
      </c>
      <c r="CL68" s="244">
        <v>0</v>
      </c>
      <c r="CM68" s="244">
        <v>0</v>
      </c>
      <c r="CN68" s="244">
        <v>0</v>
      </c>
      <c r="CO68" s="244">
        <v>0</v>
      </c>
    </row>
    <row r="69" spans="1:93" s="94" customFormat="1" hidden="1" outlineLevel="1" x14ac:dyDescent="0.25">
      <c r="A69" s="4"/>
      <c r="B69" s="245" t="s">
        <v>32</v>
      </c>
      <c r="E69" s="244">
        <v>0</v>
      </c>
      <c r="F69" s="244">
        <v>0</v>
      </c>
      <c r="G69" s="244">
        <v>0</v>
      </c>
      <c r="H69" s="244">
        <v>0</v>
      </c>
      <c r="I69" s="244">
        <v>0</v>
      </c>
      <c r="K69" s="244">
        <v>0</v>
      </c>
      <c r="L69" s="244">
        <v>0</v>
      </c>
      <c r="M69" s="244">
        <v>0</v>
      </c>
      <c r="N69" s="244">
        <v>0</v>
      </c>
      <c r="O69" s="244">
        <v>0</v>
      </c>
      <c r="Q69" s="244">
        <v>0</v>
      </c>
      <c r="R69" s="244">
        <v>0</v>
      </c>
      <c r="S69" s="244">
        <v>0</v>
      </c>
      <c r="T69" s="244">
        <v>0</v>
      </c>
      <c r="U69" s="244">
        <v>0</v>
      </c>
      <c r="W69" s="244">
        <v>0</v>
      </c>
      <c r="X69" s="244">
        <v>0</v>
      </c>
      <c r="Y69" s="244">
        <v>0</v>
      </c>
      <c r="Z69" s="244">
        <v>0</v>
      </c>
      <c r="AA69" s="244">
        <v>0</v>
      </c>
      <c r="AC69" s="244">
        <v>0</v>
      </c>
      <c r="AD69" s="244">
        <v>0</v>
      </c>
      <c r="AE69" s="244">
        <v>0</v>
      </c>
      <c r="AF69" s="244">
        <v>0</v>
      </c>
      <c r="AG69" s="244">
        <v>0</v>
      </c>
      <c r="AI69" s="244">
        <v>0</v>
      </c>
      <c r="AJ69" s="244">
        <v>0</v>
      </c>
      <c r="AK69" s="244">
        <v>0</v>
      </c>
      <c r="AL69" s="244">
        <v>0</v>
      </c>
      <c r="AM69" s="244">
        <v>0</v>
      </c>
      <c r="AO69" s="244">
        <v>0</v>
      </c>
      <c r="AP69" s="244">
        <v>0</v>
      </c>
      <c r="AQ69" s="244">
        <v>0</v>
      </c>
      <c r="AR69" s="244">
        <v>0</v>
      </c>
      <c r="AS69" s="244">
        <v>0</v>
      </c>
      <c r="AU69" s="244">
        <v>0</v>
      </c>
      <c r="AV69" s="244">
        <v>0</v>
      </c>
      <c r="AW69" s="244">
        <v>0</v>
      </c>
      <c r="AX69" s="244">
        <v>0</v>
      </c>
      <c r="AY69" s="244">
        <v>0</v>
      </c>
      <c r="BA69" s="244">
        <v>0</v>
      </c>
      <c r="BB69" s="244">
        <v>0</v>
      </c>
      <c r="BC69" s="244">
        <v>0</v>
      </c>
      <c r="BD69" s="244">
        <v>0</v>
      </c>
      <c r="BE69" s="244">
        <v>0</v>
      </c>
      <c r="BG69" s="244">
        <v>0</v>
      </c>
      <c r="BH69" s="244">
        <v>0</v>
      </c>
      <c r="BI69" s="244">
        <v>0</v>
      </c>
      <c r="BJ69" s="244">
        <v>0</v>
      </c>
      <c r="BK69" s="244">
        <v>0</v>
      </c>
      <c r="BM69" s="244">
        <v>0</v>
      </c>
      <c r="BN69" s="244">
        <v>0</v>
      </c>
      <c r="BO69" s="244">
        <v>0</v>
      </c>
      <c r="BP69" s="244">
        <v>0</v>
      </c>
      <c r="BQ69" s="244">
        <v>0</v>
      </c>
      <c r="BS69" s="244">
        <v>0</v>
      </c>
      <c r="BT69" s="244">
        <v>0</v>
      </c>
      <c r="BU69" s="244">
        <v>0</v>
      </c>
      <c r="BV69" s="244">
        <v>0</v>
      </c>
      <c r="BW69" s="244">
        <v>0</v>
      </c>
      <c r="BY69" s="244">
        <v>0</v>
      </c>
      <c r="BZ69" s="244">
        <v>0</v>
      </c>
      <c r="CA69" s="244">
        <v>0</v>
      </c>
      <c r="CB69" s="244">
        <v>0</v>
      </c>
      <c r="CC69" s="244">
        <v>0</v>
      </c>
      <c r="CE69" s="244">
        <v>0</v>
      </c>
      <c r="CF69" s="244">
        <v>0</v>
      </c>
      <c r="CG69" s="244">
        <v>0</v>
      </c>
      <c r="CH69" s="244">
        <v>0</v>
      </c>
      <c r="CI69" s="244">
        <v>0</v>
      </c>
      <c r="CK69" s="244">
        <v>0</v>
      </c>
      <c r="CL69" s="244">
        <v>0</v>
      </c>
      <c r="CM69" s="244">
        <v>0</v>
      </c>
      <c r="CN69" s="244">
        <v>0</v>
      </c>
      <c r="CO69" s="244">
        <v>0</v>
      </c>
    </row>
    <row r="70" spans="1:93" s="94" customFormat="1" hidden="1" outlineLevel="1" x14ac:dyDescent="0.25">
      <c r="A70" s="4"/>
      <c r="B70" s="245" t="s">
        <v>33</v>
      </c>
      <c r="E70" s="244">
        <v>0</v>
      </c>
      <c r="F70" s="244">
        <v>0</v>
      </c>
      <c r="G70" s="244">
        <v>0</v>
      </c>
      <c r="H70" s="244">
        <v>0</v>
      </c>
      <c r="I70" s="244">
        <v>0</v>
      </c>
      <c r="K70" s="244">
        <v>0</v>
      </c>
      <c r="L70" s="244">
        <v>0</v>
      </c>
      <c r="M70" s="244">
        <v>0</v>
      </c>
      <c r="N70" s="244">
        <v>0</v>
      </c>
      <c r="O70" s="244">
        <v>3.0420209805015475E-4</v>
      </c>
      <c r="Q70" s="244">
        <v>0</v>
      </c>
      <c r="R70" s="244">
        <v>0.15900000001420267</v>
      </c>
      <c r="S70" s="244">
        <v>0</v>
      </c>
      <c r="T70" s="244">
        <v>0</v>
      </c>
      <c r="U70" s="244">
        <v>0</v>
      </c>
      <c r="W70" s="244">
        <v>0</v>
      </c>
      <c r="X70" s="244">
        <v>0</v>
      </c>
      <c r="Y70" s="244">
        <v>0</v>
      </c>
      <c r="Z70" s="244">
        <v>0</v>
      </c>
      <c r="AA70" s="244">
        <v>0</v>
      </c>
      <c r="AC70" s="244">
        <v>0</v>
      </c>
      <c r="AD70" s="244">
        <v>0</v>
      </c>
      <c r="AE70" s="244">
        <v>0</v>
      </c>
      <c r="AF70" s="244">
        <v>0</v>
      </c>
      <c r="AG70" s="244">
        <v>0</v>
      </c>
      <c r="AI70" s="244">
        <v>0</v>
      </c>
      <c r="AJ70" s="244">
        <v>0</v>
      </c>
      <c r="AK70" s="244">
        <v>0</v>
      </c>
      <c r="AL70" s="244">
        <v>0</v>
      </c>
      <c r="AM70" s="244">
        <v>0</v>
      </c>
      <c r="AO70" s="244">
        <v>0</v>
      </c>
      <c r="AP70" s="244">
        <v>0</v>
      </c>
      <c r="AQ70" s="244">
        <v>0</v>
      </c>
      <c r="AR70" s="244">
        <v>0</v>
      </c>
      <c r="AS70" s="244">
        <v>0</v>
      </c>
      <c r="AU70" s="244">
        <v>0</v>
      </c>
      <c r="AV70" s="244">
        <v>0</v>
      </c>
      <c r="AW70" s="244">
        <v>0</v>
      </c>
      <c r="AX70" s="244">
        <v>0</v>
      </c>
      <c r="AY70" s="244">
        <v>0</v>
      </c>
      <c r="BA70" s="244">
        <v>0</v>
      </c>
      <c r="BB70" s="244">
        <v>0</v>
      </c>
      <c r="BC70" s="244">
        <v>0</v>
      </c>
      <c r="BD70" s="244">
        <v>0</v>
      </c>
      <c r="BE70" s="244">
        <v>0</v>
      </c>
      <c r="BG70" s="244">
        <v>0</v>
      </c>
      <c r="BH70" s="244">
        <v>0</v>
      </c>
      <c r="BI70" s="244">
        <v>0</v>
      </c>
      <c r="BJ70" s="244">
        <v>0</v>
      </c>
      <c r="BK70" s="244">
        <v>0</v>
      </c>
      <c r="BM70" s="244">
        <v>0</v>
      </c>
      <c r="BN70" s="244">
        <v>0</v>
      </c>
      <c r="BO70" s="244">
        <v>0</v>
      </c>
      <c r="BP70" s="244">
        <v>0</v>
      </c>
      <c r="BQ70" s="244">
        <v>0</v>
      </c>
      <c r="BS70" s="244">
        <v>0</v>
      </c>
      <c r="BT70" s="244">
        <v>0</v>
      </c>
      <c r="BU70" s="244">
        <v>0</v>
      </c>
      <c r="BV70" s="244">
        <v>0</v>
      </c>
      <c r="BW70" s="244">
        <v>0</v>
      </c>
      <c r="BY70" s="244">
        <v>0</v>
      </c>
      <c r="BZ70" s="244">
        <v>0</v>
      </c>
      <c r="CA70" s="244">
        <v>0</v>
      </c>
      <c r="CB70" s="244">
        <v>0</v>
      </c>
      <c r="CC70" s="244">
        <v>0</v>
      </c>
      <c r="CE70" s="244">
        <v>0</v>
      </c>
      <c r="CF70" s="244">
        <v>0</v>
      </c>
      <c r="CG70" s="244">
        <v>0</v>
      </c>
      <c r="CH70" s="244">
        <v>0</v>
      </c>
      <c r="CI70" s="244">
        <v>0</v>
      </c>
      <c r="CK70" s="244">
        <v>0</v>
      </c>
      <c r="CL70" s="244">
        <v>0</v>
      </c>
      <c r="CM70" s="244">
        <v>0</v>
      </c>
      <c r="CN70" s="244">
        <v>0</v>
      </c>
      <c r="CO70" s="244">
        <v>0</v>
      </c>
    </row>
    <row r="71" spans="1:93" collapsed="1" x14ac:dyDescent="0.25">
      <c r="A71" s="4" t="s">
        <v>206</v>
      </c>
    </row>
    <row r="72" spans="1:93" x14ac:dyDescent="0.25">
      <c r="A72" s="4" t="s">
        <v>205</v>
      </c>
    </row>
    <row r="73" spans="1:93" x14ac:dyDescent="0.25">
      <c r="A73" s="4" t="s">
        <v>203</v>
      </c>
    </row>
    <row r="74" spans="1:93" x14ac:dyDescent="0.25">
      <c r="A74" s="4" t="s">
        <v>204</v>
      </c>
    </row>
  </sheetData>
  <mergeCells count="15">
    <mergeCell ref="E15:I15"/>
    <mergeCell ref="K15:O15"/>
    <mergeCell ref="Q15:U15"/>
    <mergeCell ref="AC15:AG15"/>
    <mergeCell ref="AI15:AM15"/>
    <mergeCell ref="AO15:AS15"/>
    <mergeCell ref="AU15:AY15"/>
    <mergeCell ref="W15:AA15"/>
    <mergeCell ref="CK15:CO15"/>
    <mergeCell ref="BA15:BE15"/>
    <mergeCell ref="BG15:BK15"/>
    <mergeCell ref="BM15:BQ15"/>
    <mergeCell ref="BS15:BW15"/>
    <mergeCell ref="BY15:CC15"/>
    <mergeCell ref="CE15:CI15"/>
  </mergeCells>
  <pageMargins left="0.7" right="0.7" top="0.75" bottom="0.75" header="0.3" footer="0.3"/>
  <pageSetup scale="2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F0CF-D2BB-46D5-87DE-2A2D45F90088}">
  <sheetPr>
    <tabColor theme="4" tint="0.39997558519241921"/>
  </sheetPr>
  <dimension ref="A1:Z73"/>
  <sheetViews>
    <sheetView showGridLines="0" topLeftCell="B1" workbookViewId="0">
      <selection activeCell="D6" sqref="D6"/>
    </sheetView>
  </sheetViews>
  <sheetFormatPr defaultColWidth="9.140625" defaultRowHeight="15" outlineLevelRow="1" outlineLevelCol="1" x14ac:dyDescent="0.25"/>
  <cols>
    <col min="1" max="1" width="3" style="276" hidden="1" customWidth="1" outlineLevel="1"/>
    <col min="2" max="2" width="40.140625" style="276" bestFit="1" customWidth="1" collapsed="1"/>
    <col min="3" max="3" width="10.28515625" style="276" customWidth="1"/>
    <col min="4" max="4" width="3.140625" style="276" customWidth="1"/>
    <col min="5" max="7" width="10.5703125" style="276" customWidth="1"/>
    <col min="8" max="8" width="9.7109375" style="276" bestFit="1" customWidth="1" outlineLevel="1"/>
    <col min="9" max="9" width="8.7109375" style="276" customWidth="1" outlineLevel="1"/>
    <col min="10" max="10" width="2.28515625" style="276" customWidth="1"/>
    <col min="11" max="13" width="10.5703125" style="276" customWidth="1"/>
    <col min="14" max="14" width="9.42578125" style="276" customWidth="1"/>
    <col min="15" max="15" width="8.7109375" style="276" bestFit="1" customWidth="1"/>
    <col min="16" max="16" width="3.28515625" style="276" customWidth="1"/>
    <col min="17" max="21" width="9" style="276" bestFit="1" customWidth="1"/>
    <col min="22" max="22" width="3.28515625" style="276" customWidth="1"/>
    <col min="23" max="26" width="8.7109375" style="276" customWidth="1"/>
    <col min="27" max="16384" width="9.140625" style="276"/>
  </cols>
  <sheetData>
    <row r="1" spans="1:26" x14ac:dyDescent="0.25">
      <c r="B1" s="266" t="s">
        <v>145</v>
      </c>
      <c r="C1" s="302">
        <v>201</v>
      </c>
      <c r="D1" s="271"/>
      <c r="E1" s="293"/>
      <c r="F1" s="293"/>
      <c r="G1" s="293"/>
      <c r="H1" s="293"/>
      <c r="I1" s="293"/>
      <c r="J1" s="293"/>
      <c r="K1" s="293"/>
      <c r="L1" s="293"/>
      <c r="M1" s="293"/>
      <c r="N1" s="293"/>
      <c r="O1" s="293"/>
      <c r="P1" s="293"/>
      <c r="Q1" s="293"/>
      <c r="R1" s="293"/>
      <c r="S1" s="293"/>
      <c r="T1" s="293"/>
      <c r="U1" s="293"/>
      <c r="V1" s="293"/>
      <c r="W1" s="293"/>
      <c r="X1" s="293"/>
      <c r="Y1" s="293"/>
      <c r="Z1" s="293"/>
    </row>
    <row r="2" spans="1:26" x14ac:dyDescent="0.25">
      <c r="B2" s="268" t="s">
        <v>35</v>
      </c>
      <c r="C2" s="458">
        <v>150.9</v>
      </c>
      <c r="D2" s="271"/>
      <c r="E2" s="294"/>
      <c r="F2" s="294"/>
      <c r="G2" s="294"/>
      <c r="H2" s="294"/>
      <c r="I2" s="294"/>
      <c r="J2" s="294"/>
      <c r="K2" s="294"/>
      <c r="L2" s="294"/>
      <c r="M2" s="294"/>
      <c r="N2" s="294"/>
      <c r="O2" s="294"/>
      <c r="P2" s="294"/>
      <c r="Q2" s="294"/>
      <c r="R2" s="294"/>
      <c r="S2" s="294"/>
      <c r="T2" s="294"/>
      <c r="U2" s="294"/>
      <c r="V2" s="294"/>
      <c r="W2" s="294"/>
      <c r="X2" s="294"/>
      <c r="Y2" s="294"/>
      <c r="Z2" s="294"/>
    </row>
    <row r="3" spans="1:26" x14ac:dyDescent="0.25">
      <c r="B3" s="268" t="s">
        <v>36</v>
      </c>
      <c r="C3" s="458">
        <v>11.1</v>
      </c>
      <c r="D3" s="271"/>
      <c r="E3" s="294"/>
      <c r="F3" s="294"/>
      <c r="G3" s="294"/>
      <c r="H3" s="294"/>
      <c r="I3" s="294"/>
      <c r="J3" s="294"/>
      <c r="K3" s="294"/>
      <c r="L3" s="294"/>
      <c r="M3" s="294"/>
      <c r="N3" s="294"/>
      <c r="O3" s="294"/>
      <c r="P3" s="294"/>
      <c r="Q3" s="294"/>
      <c r="R3" s="294"/>
      <c r="S3" s="294"/>
      <c r="T3" s="294"/>
      <c r="U3" s="294"/>
      <c r="V3" s="294"/>
      <c r="W3" s="294"/>
      <c r="X3" s="294"/>
      <c r="Y3" s="294"/>
      <c r="Z3" s="294"/>
    </row>
    <row r="4" spans="1:26" x14ac:dyDescent="0.25">
      <c r="B4" s="268" t="s">
        <v>37</v>
      </c>
      <c r="C4" s="458">
        <v>39</v>
      </c>
      <c r="D4" s="271"/>
      <c r="E4" s="294"/>
      <c r="F4" s="294"/>
      <c r="G4" s="294"/>
      <c r="H4" s="294"/>
      <c r="I4" s="294"/>
      <c r="J4" s="294"/>
      <c r="K4" s="294"/>
      <c r="L4" s="294"/>
      <c r="M4" s="294"/>
      <c r="N4" s="294"/>
      <c r="O4" s="294"/>
      <c r="P4" s="294"/>
      <c r="Q4" s="294"/>
      <c r="R4" s="294"/>
      <c r="S4" s="294"/>
      <c r="T4" s="294"/>
      <c r="U4" s="294"/>
      <c r="V4" s="294"/>
      <c r="W4" s="294"/>
      <c r="X4" s="294"/>
      <c r="Y4" s="294"/>
      <c r="Z4" s="294"/>
    </row>
    <row r="5" spans="1:26" x14ac:dyDescent="0.25">
      <c r="B5" s="268" t="s">
        <v>162</v>
      </c>
      <c r="C5" s="482">
        <v>47.9</v>
      </c>
      <c r="D5" s="483"/>
      <c r="E5" s="294"/>
      <c r="F5" s="294"/>
      <c r="G5" s="294"/>
      <c r="H5" s="294"/>
      <c r="I5" s="294"/>
      <c r="J5" s="294"/>
      <c r="K5" s="294"/>
      <c r="L5" s="294"/>
      <c r="M5" s="294"/>
      <c r="N5" s="294"/>
      <c r="O5" s="294"/>
      <c r="P5" s="294"/>
      <c r="Q5" s="294"/>
      <c r="R5" s="294"/>
      <c r="S5" s="294"/>
      <c r="T5" s="294"/>
      <c r="U5" s="294"/>
      <c r="V5" s="294"/>
      <c r="W5" s="294"/>
      <c r="X5" s="294"/>
      <c r="Y5" s="294"/>
      <c r="Z5" s="294"/>
    </row>
    <row r="6" spans="1:26" ht="15.75" thickBot="1" x14ac:dyDescent="0.3">
      <c r="B6" s="86" t="s">
        <v>181</v>
      </c>
      <c r="C6" s="301">
        <v>27.5</v>
      </c>
      <c r="D6" s="315"/>
      <c r="E6" s="294"/>
      <c r="F6" s="294"/>
      <c r="G6" s="294"/>
      <c r="H6" s="294"/>
      <c r="I6" s="294"/>
      <c r="J6" s="294"/>
      <c r="K6" s="294"/>
      <c r="L6" s="294"/>
      <c r="M6" s="294"/>
      <c r="N6" s="294"/>
      <c r="O6" s="294"/>
      <c r="P6" s="294"/>
      <c r="Q6" s="294"/>
      <c r="R6" s="294"/>
      <c r="S6" s="294"/>
      <c r="T6" s="294"/>
      <c r="U6" s="294"/>
      <c r="V6" s="294"/>
      <c r="W6" s="294"/>
      <c r="X6" s="294"/>
      <c r="Y6" s="294"/>
      <c r="Z6" s="294"/>
    </row>
    <row r="7" spans="1:26" x14ac:dyDescent="0.25">
      <c r="B7" s="270"/>
      <c r="C7" s="271"/>
      <c r="D7" s="271"/>
      <c r="E7" s="271"/>
      <c r="F7" s="271"/>
      <c r="G7" s="271"/>
      <c r="H7" s="271"/>
      <c r="I7" s="271"/>
      <c r="J7" s="271"/>
      <c r="K7" s="271"/>
      <c r="L7" s="271"/>
      <c r="M7" s="271"/>
      <c r="N7" s="271"/>
      <c r="O7" s="271"/>
      <c r="P7" s="271"/>
      <c r="Q7" s="271"/>
      <c r="R7" s="271"/>
      <c r="S7" s="271"/>
      <c r="T7" s="271"/>
      <c r="U7" s="271"/>
      <c r="V7" s="271"/>
      <c r="W7" s="271"/>
      <c r="X7" s="271"/>
      <c r="Y7" s="271"/>
      <c r="Z7" s="271"/>
    </row>
    <row r="8" spans="1:26" x14ac:dyDescent="0.25">
      <c r="B8" s="270"/>
      <c r="C8" s="271"/>
      <c r="D8" s="271"/>
      <c r="E8" s="271"/>
      <c r="F8" s="271"/>
      <c r="G8" s="271"/>
      <c r="H8" s="271"/>
      <c r="I8" s="271"/>
      <c r="J8" s="271"/>
      <c r="K8" s="271"/>
      <c r="L8" s="271"/>
      <c r="M8" s="271"/>
      <c r="N8" s="271"/>
      <c r="O8" s="271"/>
      <c r="P8" s="271"/>
      <c r="Q8" s="271"/>
      <c r="R8" s="271"/>
      <c r="S8" s="271"/>
      <c r="T8" s="271"/>
      <c r="U8" s="271"/>
      <c r="V8" s="271"/>
      <c r="W8" s="271"/>
      <c r="X8" s="271"/>
      <c r="Y8" s="271"/>
      <c r="Z8" s="271"/>
    </row>
    <row r="9" spans="1:26" x14ac:dyDescent="0.25">
      <c r="B9" s="270"/>
      <c r="C9" s="271"/>
      <c r="D9" s="271"/>
      <c r="E9" s="271"/>
      <c r="F9" s="271"/>
      <c r="G9" s="271"/>
      <c r="H9" s="271"/>
      <c r="I9" s="271"/>
      <c r="J9" s="271"/>
      <c r="K9" s="271"/>
      <c r="L9" s="271"/>
      <c r="M9" s="271"/>
      <c r="N9" s="271"/>
      <c r="O9" s="271"/>
      <c r="P9" s="271"/>
      <c r="Q9" s="271"/>
      <c r="R9" s="271"/>
      <c r="S9" s="271"/>
      <c r="T9" s="271"/>
      <c r="U9" s="271"/>
      <c r="V9" s="271"/>
      <c r="W9" s="271"/>
      <c r="X9" s="271"/>
      <c r="Y9" s="271"/>
      <c r="Z9" s="271"/>
    </row>
    <row r="10" spans="1:26" x14ac:dyDescent="0.25">
      <c r="B10" s="270"/>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row>
    <row r="11" spans="1:26" ht="15.75" thickBot="1" x14ac:dyDescent="0.3">
      <c r="B11" s="270"/>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row>
    <row r="12" spans="1:26" ht="15.75" thickBot="1" x14ac:dyDescent="0.3">
      <c r="B12" s="268"/>
      <c r="C12" s="242"/>
      <c r="D12" s="242"/>
      <c r="E12" s="934">
        <v>2023</v>
      </c>
      <c r="F12" s="935"/>
      <c r="G12" s="935"/>
      <c r="H12" s="935"/>
      <c r="I12" s="936"/>
      <c r="J12" s="484"/>
      <c r="K12" s="934">
        <v>2022</v>
      </c>
      <c r="L12" s="935"/>
      <c r="M12" s="935"/>
      <c r="N12" s="935"/>
      <c r="O12" s="936"/>
      <c r="P12" s="242"/>
      <c r="Q12" s="958">
        <v>2021</v>
      </c>
      <c r="R12" s="959"/>
      <c r="S12" s="959"/>
      <c r="T12" s="959"/>
      <c r="U12" s="960"/>
      <c r="V12" s="242"/>
      <c r="W12" s="955">
        <v>2020</v>
      </c>
      <c r="X12" s="956"/>
      <c r="Y12" s="956"/>
      <c r="Z12" s="957"/>
    </row>
    <row r="13" spans="1:26" x14ac:dyDescent="0.25">
      <c r="B13" s="42" t="s">
        <v>253</v>
      </c>
      <c r="C13" s="242"/>
      <c r="D13" s="242"/>
      <c r="E13" s="450" t="s">
        <v>277</v>
      </c>
      <c r="F13" s="96" t="s">
        <v>278</v>
      </c>
      <c r="G13" s="10" t="s">
        <v>279</v>
      </c>
      <c r="H13" s="10" t="s">
        <v>280</v>
      </c>
      <c r="I13" s="13" t="s">
        <v>256</v>
      </c>
      <c r="J13" s="425"/>
      <c r="K13" s="450" t="s">
        <v>277</v>
      </c>
      <c r="L13" s="96" t="s">
        <v>278</v>
      </c>
      <c r="M13" s="10" t="s">
        <v>279</v>
      </c>
      <c r="N13" s="10" t="s">
        <v>280</v>
      </c>
      <c r="O13" s="13" t="s">
        <v>257</v>
      </c>
      <c r="P13" s="242"/>
      <c r="Q13" s="75" t="s">
        <v>277</v>
      </c>
      <c r="R13" s="10" t="s">
        <v>278</v>
      </c>
      <c r="S13" s="10" t="s">
        <v>279</v>
      </c>
      <c r="T13" s="10" t="s">
        <v>280</v>
      </c>
      <c r="U13" s="13" t="s">
        <v>258</v>
      </c>
      <c r="V13" s="242"/>
      <c r="W13" s="75" t="s">
        <v>278</v>
      </c>
      <c r="X13" s="10" t="s">
        <v>279</v>
      </c>
      <c r="Y13" s="10" t="s">
        <v>280</v>
      </c>
      <c r="Z13" s="13" t="s">
        <v>259</v>
      </c>
    </row>
    <row r="14" spans="1:26" x14ac:dyDescent="0.25">
      <c r="B14" s="268"/>
      <c r="C14" s="242"/>
      <c r="D14" s="242"/>
      <c r="E14" s="279"/>
      <c r="F14" s="381"/>
      <c r="G14" s="381"/>
      <c r="H14" s="381"/>
      <c r="I14" s="300"/>
      <c r="J14" s="426"/>
      <c r="K14" s="279"/>
      <c r="L14" s="381"/>
      <c r="M14" s="381"/>
      <c r="N14" s="381"/>
      <c r="O14" s="300"/>
      <c r="P14" s="242"/>
      <c r="Q14" s="279"/>
      <c r="R14" s="381"/>
      <c r="S14" s="381"/>
      <c r="T14" s="381"/>
      <c r="U14" s="300"/>
      <c r="V14" s="242"/>
      <c r="W14" s="279"/>
      <c r="X14" s="381"/>
      <c r="Y14" s="381"/>
      <c r="Z14" s="300"/>
    </row>
    <row r="15" spans="1:26" x14ac:dyDescent="0.25">
      <c r="A15" s="276" t="s">
        <v>3</v>
      </c>
      <c r="B15" s="274" t="s">
        <v>3</v>
      </c>
      <c r="C15" s="242"/>
      <c r="D15" s="242"/>
      <c r="E15" s="485">
        <v>58296</v>
      </c>
      <c r="F15" s="378">
        <v>37269</v>
      </c>
      <c r="G15" s="378">
        <v>48500</v>
      </c>
      <c r="H15" s="378">
        <v>-144065</v>
      </c>
      <c r="I15" s="21"/>
      <c r="J15" s="426"/>
      <c r="K15" s="83">
        <v>52092</v>
      </c>
      <c r="L15" s="378">
        <v>27636</v>
      </c>
      <c r="M15" s="378">
        <v>42753</v>
      </c>
      <c r="N15" s="367">
        <v>42930</v>
      </c>
      <c r="O15" s="21">
        <v>165411</v>
      </c>
      <c r="P15" s="242"/>
      <c r="Q15" s="83">
        <v>36647</v>
      </c>
      <c r="R15" s="378">
        <v>24641</v>
      </c>
      <c r="S15" s="378">
        <v>25040</v>
      </c>
      <c r="T15" s="378">
        <v>31838</v>
      </c>
      <c r="U15" s="40">
        <v>118166</v>
      </c>
      <c r="V15" s="242"/>
      <c r="W15" s="83">
        <v>5256</v>
      </c>
      <c r="X15" s="378">
        <v>19552</v>
      </c>
      <c r="Y15" s="378">
        <v>18634</v>
      </c>
      <c r="Z15" s="40">
        <v>43442</v>
      </c>
    </row>
    <row r="16" spans="1:26" ht="17.25" x14ac:dyDescent="0.4">
      <c r="A16" s="276" t="s">
        <v>186</v>
      </c>
      <c r="B16" s="274" t="s">
        <v>4</v>
      </c>
      <c r="C16" s="242"/>
      <c r="D16" s="242"/>
      <c r="E16" s="486">
        <v>25528</v>
      </c>
      <c r="F16" s="382">
        <v>17021</v>
      </c>
      <c r="G16" s="382">
        <v>19593</v>
      </c>
      <c r="H16" s="382">
        <v>-62142</v>
      </c>
      <c r="I16" s="258"/>
      <c r="J16" s="426"/>
      <c r="K16" s="290">
        <v>28746</v>
      </c>
      <c r="L16" s="382">
        <v>15024</v>
      </c>
      <c r="M16" s="382">
        <v>17885</v>
      </c>
      <c r="N16" s="368">
        <v>20128</v>
      </c>
      <c r="O16" s="258">
        <v>81783</v>
      </c>
      <c r="P16" s="242"/>
      <c r="Q16" s="290">
        <v>14860</v>
      </c>
      <c r="R16" s="382">
        <v>12265</v>
      </c>
      <c r="S16" s="382">
        <v>10814</v>
      </c>
      <c r="T16" s="382">
        <v>15850</v>
      </c>
      <c r="U16" s="292">
        <v>53789</v>
      </c>
      <c r="V16" s="242"/>
      <c r="W16" s="290">
        <v>5532</v>
      </c>
      <c r="X16" s="382">
        <v>8863</v>
      </c>
      <c r="Y16" s="382">
        <v>7702</v>
      </c>
      <c r="Z16" s="292">
        <v>22097</v>
      </c>
    </row>
    <row r="17" spans="1:26" x14ac:dyDescent="0.25">
      <c r="A17" s="276" t="s">
        <v>5</v>
      </c>
      <c r="B17" s="274" t="s">
        <v>5</v>
      </c>
      <c r="C17" s="242"/>
      <c r="D17" s="242"/>
      <c r="E17" s="485">
        <v>32768</v>
      </c>
      <c r="F17" s="378">
        <v>20248</v>
      </c>
      <c r="G17" s="378">
        <v>28907</v>
      </c>
      <c r="H17" s="378">
        <v>-81923</v>
      </c>
      <c r="I17" s="21"/>
      <c r="J17" s="426"/>
      <c r="K17" s="83">
        <v>23346</v>
      </c>
      <c r="L17" s="378">
        <v>12612</v>
      </c>
      <c r="M17" s="378">
        <v>24868</v>
      </c>
      <c r="N17" s="367">
        <v>22802</v>
      </c>
      <c r="O17" s="21">
        <v>83628</v>
      </c>
      <c r="P17" s="242"/>
      <c r="Q17" s="83">
        <v>21787</v>
      </c>
      <c r="R17" s="378">
        <v>12376</v>
      </c>
      <c r="S17" s="378">
        <v>14226</v>
      </c>
      <c r="T17" s="378">
        <v>15988</v>
      </c>
      <c r="U17" s="40">
        <v>64377</v>
      </c>
      <c r="V17" s="242"/>
      <c r="W17" s="83">
        <v>-276</v>
      </c>
      <c r="X17" s="378">
        <v>10689</v>
      </c>
      <c r="Y17" s="378">
        <v>10932</v>
      </c>
      <c r="Z17" s="40">
        <v>21345</v>
      </c>
    </row>
    <row r="18" spans="1:26" hidden="1" outlineLevel="1" x14ac:dyDescent="0.25">
      <c r="A18" s="276" t="s">
        <v>187</v>
      </c>
      <c r="B18" s="502" t="s">
        <v>6</v>
      </c>
      <c r="C18" s="242"/>
      <c r="D18" s="242"/>
      <c r="E18" s="487">
        <v>15903</v>
      </c>
      <c r="F18" s="379">
        <v>14097</v>
      </c>
      <c r="G18" s="379">
        <v>14990</v>
      </c>
      <c r="H18" s="379">
        <v>-44990</v>
      </c>
      <c r="I18" s="29"/>
      <c r="J18" s="426"/>
      <c r="K18" s="84">
        <v>13123</v>
      </c>
      <c r="L18" s="379">
        <v>11709.61</v>
      </c>
      <c r="M18" s="379">
        <v>14102.39</v>
      </c>
      <c r="N18" s="369">
        <v>13399</v>
      </c>
      <c r="O18" s="29">
        <v>52334</v>
      </c>
      <c r="P18" s="242"/>
      <c r="Q18" s="84">
        <v>9453</v>
      </c>
      <c r="R18" s="379">
        <v>9485</v>
      </c>
      <c r="S18" s="379">
        <v>8851</v>
      </c>
      <c r="T18" s="379">
        <v>13036</v>
      </c>
      <c r="U18" s="85">
        <v>40825</v>
      </c>
      <c r="V18" s="242"/>
      <c r="W18" s="84">
        <v>6083</v>
      </c>
      <c r="X18" s="379">
        <v>7613</v>
      </c>
      <c r="Y18" s="379">
        <v>6883</v>
      </c>
      <c r="Z18" s="85">
        <v>20579</v>
      </c>
    </row>
    <row r="19" spans="1:26" hidden="1" outlineLevel="1" x14ac:dyDescent="0.25">
      <c r="A19" s="276" t="s">
        <v>188</v>
      </c>
      <c r="B19" s="268" t="s">
        <v>7</v>
      </c>
      <c r="C19" s="242"/>
      <c r="D19" s="242"/>
      <c r="E19" s="487">
        <v>125</v>
      </c>
      <c r="F19" s="379">
        <v>125</v>
      </c>
      <c r="G19" s="379">
        <v>125</v>
      </c>
      <c r="H19" s="379">
        <v>-375</v>
      </c>
      <c r="I19" s="29"/>
      <c r="J19" s="426"/>
      <c r="K19" s="84">
        <v>125</v>
      </c>
      <c r="L19" s="379">
        <v>125</v>
      </c>
      <c r="M19" s="379">
        <v>125</v>
      </c>
      <c r="N19" s="369">
        <v>125</v>
      </c>
      <c r="O19" s="29">
        <v>500</v>
      </c>
      <c r="P19" s="242"/>
      <c r="Q19" s="84">
        <v>125</v>
      </c>
      <c r="R19" s="379">
        <v>125</v>
      </c>
      <c r="S19" s="379">
        <v>125</v>
      </c>
      <c r="T19" s="379">
        <v>125</v>
      </c>
      <c r="U19" s="85">
        <v>500</v>
      </c>
      <c r="V19" s="242"/>
      <c r="W19" s="84">
        <v>97</v>
      </c>
      <c r="X19" s="379">
        <v>125</v>
      </c>
      <c r="Y19" s="379">
        <v>125</v>
      </c>
      <c r="Z19" s="85">
        <v>347</v>
      </c>
    </row>
    <row r="20" spans="1:26" hidden="1" outlineLevel="1" x14ac:dyDescent="0.25">
      <c r="A20" s="276" t="s">
        <v>189</v>
      </c>
      <c r="B20" s="268" t="s">
        <v>8</v>
      </c>
      <c r="C20" s="242"/>
      <c r="D20" s="242"/>
      <c r="E20" s="487">
        <v>2400</v>
      </c>
      <c r="F20" s="379">
        <v>2700</v>
      </c>
      <c r="G20" s="379">
        <v>2702</v>
      </c>
      <c r="H20" s="379">
        <v>-7802</v>
      </c>
      <c r="I20" s="23"/>
      <c r="J20" s="426"/>
      <c r="K20" s="84">
        <v>2213</v>
      </c>
      <c r="L20" s="379">
        <v>2213</v>
      </c>
      <c r="M20" s="379">
        <v>2949</v>
      </c>
      <c r="N20" s="366">
        <v>2306</v>
      </c>
      <c r="O20" s="23">
        <v>9681</v>
      </c>
      <c r="P20" s="242"/>
      <c r="Q20" s="84">
        <v>1702</v>
      </c>
      <c r="R20" s="379">
        <v>1586</v>
      </c>
      <c r="S20" s="379">
        <v>1670</v>
      </c>
      <c r="T20" s="379">
        <v>1675</v>
      </c>
      <c r="U20" s="85">
        <v>6633</v>
      </c>
      <c r="V20" s="242"/>
      <c r="W20" s="84">
        <v>1287</v>
      </c>
      <c r="X20" s="379">
        <v>1686</v>
      </c>
      <c r="Y20" s="379">
        <v>1718</v>
      </c>
      <c r="Z20" s="85">
        <v>4691</v>
      </c>
    </row>
    <row r="21" spans="1:26" ht="17.25" hidden="1" outlineLevel="1" x14ac:dyDescent="0.4">
      <c r="A21" s="276" t="s">
        <v>173</v>
      </c>
      <c r="B21" s="268" t="s">
        <v>173</v>
      </c>
      <c r="C21" s="242"/>
      <c r="D21" s="242"/>
      <c r="E21" s="488">
        <v>0</v>
      </c>
      <c r="F21" s="383">
        <v>364</v>
      </c>
      <c r="G21" s="383">
        <v>28</v>
      </c>
      <c r="H21" s="383">
        <v>-392</v>
      </c>
      <c r="I21" s="158"/>
      <c r="J21" s="426"/>
      <c r="K21" s="240">
        <v>0</v>
      </c>
      <c r="L21" s="383">
        <v>0</v>
      </c>
      <c r="M21" s="383">
        <v>0</v>
      </c>
      <c r="N21" s="370">
        <v>0</v>
      </c>
      <c r="O21" s="158">
        <v>0</v>
      </c>
      <c r="P21" s="242"/>
      <c r="Q21" s="240">
        <v>0</v>
      </c>
      <c r="R21" s="383">
        <v>0</v>
      </c>
      <c r="S21" s="383">
        <v>0</v>
      </c>
      <c r="T21" s="383">
        <v>0</v>
      </c>
      <c r="U21" s="241">
        <v>0</v>
      </c>
      <c r="V21" s="242"/>
      <c r="W21" s="240">
        <v>0</v>
      </c>
      <c r="X21" s="383">
        <v>0</v>
      </c>
      <c r="Y21" s="383">
        <v>0</v>
      </c>
      <c r="Z21" s="241">
        <v>0</v>
      </c>
    </row>
    <row r="22" spans="1:26" collapsed="1" x14ac:dyDescent="0.25">
      <c r="A22" s="276" t="s">
        <v>190</v>
      </c>
      <c r="B22" s="274" t="s">
        <v>10</v>
      </c>
      <c r="C22" s="242"/>
      <c r="D22" s="242"/>
      <c r="E22" s="485">
        <v>14340</v>
      </c>
      <c r="F22" s="378">
        <v>2962</v>
      </c>
      <c r="G22" s="378">
        <v>11062</v>
      </c>
      <c r="H22" s="378">
        <v>-28364</v>
      </c>
      <c r="I22" s="21"/>
      <c r="J22" s="426"/>
      <c r="K22" s="83">
        <v>7885</v>
      </c>
      <c r="L22" s="378">
        <v>-1435.6100000000006</v>
      </c>
      <c r="M22" s="378">
        <v>7691.6100000000006</v>
      </c>
      <c r="N22" s="367">
        <v>6972</v>
      </c>
      <c r="O22" s="21">
        <v>21113</v>
      </c>
      <c r="P22" s="242"/>
      <c r="Q22" s="83">
        <v>10507</v>
      </c>
      <c r="R22" s="378">
        <v>1180</v>
      </c>
      <c r="S22" s="378">
        <v>3580</v>
      </c>
      <c r="T22" s="378">
        <v>1152</v>
      </c>
      <c r="U22" s="40">
        <v>16419</v>
      </c>
      <c r="V22" s="242"/>
      <c r="W22" s="83">
        <v>-7743</v>
      </c>
      <c r="X22" s="378">
        <v>1265</v>
      </c>
      <c r="Y22" s="378">
        <v>2206</v>
      </c>
      <c r="Z22" s="40">
        <v>-4272</v>
      </c>
    </row>
    <row r="23" spans="1:26" hidden="1" outlineLevel="1" x14ac:dyDescent="0.25">
      <c r="A23" s="276" t="s">
        <v>193</v>
      </c>
      <c r="B23" s="502" t="s">
        <v>11</v>
      </c>
      <c r="C23" s="242"/>
      <c r="D23" s="242"/>
      <c r="E23" s="487">
        <v>70</v>
      </c>
      <c r="F23" s="379">
        <v>43</v>
      </c>
      <c r="G23" s="379">
        <v>45</v>
      </c>
      <c r="H23" s="379">
        <v>-158</v>
      </c>
      <c r="I23" s="29"/>
      <c r="J23" s="426"/>
      <c r="K23" s="84">
        <v>-1773</v>
      </c>
      <c r="L23" s="379">
        <v>19</v>
      </c>
      <c r="M23" s="379">
        <v>38</v>
      </c>
      <c r="N23" s="369">
        <v>-8</v>
      </c>
      <c r="O23" s="29">
        <v>-1724</v>
      </c>
      <c r="P23" s="242"/>
      <c r="Q23" s="84">
        <v>27</v>
      </c>
      <c r="R23" s="379">
        <v>924</v>
      </c>
      <c r="S23" s="379">
        <v>16</v>
      </c>
      <c r="T23" s="379">
        <v>-965</v>
      </c>
      <c r="U23" s="85">
        <v>2</v>
      </c>
      <c r="V23" s="242"/>
      <c r="W23" s="84">
        <v>-10</v>
      </c>
      <c r="X23" s="379">
        <v>27</v>
      </c>
      <c r="Y23" s="379">
        <v>36</v>
      </c>
      <c r="Z23" s="85">
        <v>53</v>
      </c>
    </row>
    <row r="24" spans="1:26" hidden="1" outlineLevel="1" x14ac:dyDescent="0.25">
      <c r="A24" s="276" t="s">
        <v>191</v>
      </c>
      <c r="B24" s="502" t="s">
        <v>12</v>
      </c>
      <c r="C24" s="242"/>
      <c r="D24" s="242"/>
      <c r="E24" s="487">
        <v>1</v>
      </c>
      <c r="F24" s="379">
        <v>1</v>
      </c>
      <c r="G24" s="379">
        <v>1</v>
      </c>
      <c r="H24" s="379">
        <v>-3</v>
      </c>
      <c r="I24" s="29"/>
      <c r="J24" s="426"/>
      <c r="K24" s="84">
        <v>1</v>
      </c>
      <c r="L24" s="379">
        <v>9</v>
      </c>
      <c r="M24" s="379">
        <v>3</v>
      </c>
      <c r="N24" s="369">
        <v>1</v>
      </c>
      <c r="O24" s="29">
        <v>14</v>
      </c>
      <c r="P24" s="242"/>
      <c r="Q24" s="84">
        <v>2</v>
      </c>
      <c r="R24" s="379">
        <v>2</v>
      </c>
      <c r="S24" s="379">
        <v>1</v>
      </c>
      <c r="T24" s="379">
        <v>0</v>
      </c>
      <c r="U24" s="85">
        <v>5</v>
      </c>
      <c r="V24" s="242"/>
      <c r="W24" s="84">
        <v>4</v>
      </c>
      <c r="X24" s="379">
        <v>2</v>
      </c>
      <c r="Y24" s="379">
        <v>1</v>
      </c>
      <c r="Z24" s="85">
        <v>7</v>
      </c>
    </row>
    <row r="25" spans="1:26" hidden="1" outlineLevel="1" x14ac:dyDescent="0.25">
      <c r="A25" s="276" t="s">
        <v>192</v>
      </c>
      <c r="B25" s="502" t="s">
        <v>13</v>
      </c>
      <c r="C25" s="242"/>
      <c r="D25" s="242"/>
      <c r="E25" s="487">
        <v>2339</v>
      </c>
      <c r="F25" s="379">
        <v>2389</v>
      </c>
      <c r="G25" s="379">
        <v>2200</v>
      </c>
      <c r="H25" s="379">
        <v>-6928</v>
      </c>
      <c r="I25" s="29"/>
      <c r="J25" s="426"/>
      <c r="K25" s="84">
        <v>1517</v>
      </c>
      <c r="L25" s="379">
        <v>1320</v>
      </c>
      <c r="M25" s="379">
        <v>1812</v>
      </c>
      <c r="N25" s="369">
        <v>2328</v>
      </c>
      <c r="O25" s="29">
        <v>6977</v>
      </c>
      <c r="P25" s="242"/>
      <c r="Q25" s="84">
        <v>552</v>
      </c>
      <c r="R25" s="379">
        <v>641</v>
      </c>
      <c r="S25" s="379">
        <v>697</v>
      </c>
      <c r="T25" s="379">
        <v>1220</v>
      </c>
      <c r="U25" s="85">
        <v>3110</v>
      </c>
      <c r="V25" s="242"/>
      <c r="W25" s="84">
        <v>532</v>
      </c>
      <c r="X25" s="379">
        <v>662</v>
      </c>
      <c r="Y25" s="379">
        <v>649</v>
      </c>
      <c r="Z25" s="85">
        <v>1843</v>
      </c>
    </row>
    <row r="26" spans="1:26" ht="17.25" hidden="1" outlineLevel="1" x14ac:dyDescent="0.4">
      <c r="A26" s="276" t="s">
        <v>194</v>
      </c>
      <c r="B26" s="268" t="s">
        <v>14</v>
      </c>
      <c r="C26" s="242"/>
      <c r="D26" s="242"/>
      <c r="E26" s="489">
        <v>2916</v>
      </c>
      <c r="F26" s="383">
        <v>124</v>
      </c>
      <c r="G26" s="383">
        <v>2110</v>
      </c>
      <c r="H26" s="383">
        <v>-5150</v>
      </c>
      <c r="I26" s="33"/>
      <c r="J26" s="426"/>
      <c r="K26" s="240">
        <v>2006</v>
      </c>
      <c r="L26" s="383">
        <v>-794</v>
      </c>
      <c r="M26" s="383">
        <v>1609</v>
      </c>
      <c r="N26" s="371">
        <v>1499</v>
      </c>
      <c r="O26" s="33">
        <v>4320</v>
      </c>
      <c r="P26" s="242"/>
      <c r="Q26" s="240">
        <v>2398</v>
      </c>
      <c r="R26" s="383">
        <v>-109</v>
      </c>
      <c r="S26" s="383">
        <v>631</v>
      </c>
      <c r="T26" s="383">
        <v>150</v>
      </c>
      <c r="U26" s="241">
        <v>3070</v>
      </c>
      <c r="V26" s="242"/>
      <c r="W26" s="240">
        <v>-1944</v>
      </c>
      <c r="X26" s="383">
        <v>-407</v>
      </c>
      <c r="Y26" s="383">
        <v>961</v>
      </c>
      <c r="Z26" s="241">
        <v>-1390</v>
      </c>
    </row>
    <row r="27" spans="1:26" collapsed="1" x14ac:dyDescent="0.25">
      <c r="A27" s="276" t="s">
        <v>195</v>
      </c>
      <c r="B27" s="274" t="s">
        <v>17</v>
      </c>
      <c r="C27" s="242"/>
      <c r="D27" s="242"/>
      <c r="E27" s="485">
        <v>9014</v>
      </c>
      <c r="F27" s="378">
        <v>405</v>
      </c>
      <c r="G27" s="378">
        <v>6706</v>
      </c>
      <c r="H27" s="378">
        <v>-16125</v>
      </c>
      <c r="I27" s="21"/>
      <c r="J27" s="426"/>
      <c r="K27" s="83">
        <v>6134</v>
      </c>
      <c r="L27" s="378">
        <v>-1990</v>
      </c>
      <c r="M27" s="378">
        <v>4230</v>
      </c>
      <c r="N27" s="367">
        <v>3152</v>
      </c>
      <c r="O27" s="21">
        <v>11526</v>
      </c>
      <c r="P27" s="242"/>
      <c r="Q27" s="83">
        <v>7528</v>
      </c>
      <c r="R27" s="378">
        <v>-278</v>
      </c>
      <c r="S27" s="378">
        <v>2235</v>
      </c>
      <c r="T27" s="378">
        <v>747</v>
      </c>
      <c r="U27" s="40">
        <v>10232</v>
      </c>
      <c r="V27" s="242"/>
      <c r="W27" s="83">
        <v>-6325</v>
      </c>
      <c r="X27" s="378">
        <v>981</v>
      </c>
      <c r="Y27" s="378">
        <v>559</v>
      </c>
      <c r="Z27" s="40">
        <v>-4785</v>
      </c>
    </row>
    <row r="28" spans="1:26" hidden="1" outlineLevel="1" x14ac:dyDescent="0.25">
      <c r="B28" s="273" t="s">
        <v>47</v>
      </c>
      <c r="C28" s="242"/>
      <c r="D28" s="242"/>
      <c r="E28" s="487"/>
      <c r="F28" s="378"/>
      <c r="G28" s="378"/>
      <c r="H28" s="378"/>
      <c r="I28" s="29"/>
      <c r="J28" s="426"/>
      <c r="K28" s="83"/>
      <c r="L28" s="378">
        <v>0</v>
      </c>
      <c r="M28" s="378"/>
      <c r="N28" s="369">
        <v>0</v>
      </c>
      <c r="O28" s="29">
        <v>0</v>
      </c>
      <c r="P28" s="242"/>
      <c r="Q28" s="83"/>
      <c r="R28" s="378"/>
      <c r="S28" s="378"/>
      <c r="T28" s="378"/>
      <c r="U28" s="40"/>
      <c r="V28" s="242"/>
      <c r="W28" s="83"/>
      <c r="X28" s="378"/>
      <c r="Y28" s="378"/>
      <c r="Z28" s="40"/>
    </row>
    <row r="29" spans="1:26" hidden="1" outlineLevel="1" x14ac:dyDescent="0.25">
      <c r="A29" s="276" t="s">
        <v>14</v>
      </c>
      <c r="B29" s="268" t="s">
        <v>14</v>
      </c>
      <c r="C29" s="242"/>
      <c r="D29" s="242"/>
      <c r="E29" s="487">
        <v>2916</v>
      </c>
      <c r="F29" s="379">
        <v>124</v>
      </c>
      <c r="G29" s="379">
        <v>2110</v>
      </c>
      <c r="H29" s="379">
        <v>-5150</v>
      </c>
      <c r="I29" s="29"/>
      <c r="J29" s="426"/>
      <c r="K29" s="84">
        <v>2006</v>
      </c>
      <c r="L29" s="379">
        <v>-794</v>
      </c>
      <c r="M29" s="379">
        <v>1609</v>
      </c>
      <c r="N29" s="369">
        <v>1499</v>
      </c>
      <c r="O29" s="29">
        <v>4320</v>
      </c>
      <c r="P29" s="242"/>
      <c r="Q29" s="84">
        <v>2398</v>
      </c>
      <c r="R29" s="379">
        <v>-109</v>
      </c>
      <c r="S29" s="379">
        <v>631</v>
      </c>
      <c r="T29" s="379">
        <v>150</v>
      </c>
      <c r="U29" s="85">
        <v>3070</v>
      </c>
      <c r="V29" s="242"/>
      <c r="W29" s="84">
        <v>-1944</v>
      </c>
      <c r="X29" s="379">
        <v>-407</v>
      </c>
      <c r="Y29" s="379">
        <v>961</v>
      </c>
      <c r="Z29" s="85">
        <v>-1390</v>
      </c>
    </row>
    <row r="30" spans="1:26" hidden="1" outlineLevel="1" x14ac:dyDescent="0.25">
      <c r="A30" s="276" t="s">
        <v>170</v>
      </c>
      <c r="B30" s="268" t="s">
        <v>12</v>
      </c>
      <c r="C30" s="242"/>
      <c r="D30" s="242"/>
      <c r="E30" s="487">
        <v>1</v>
      </c>
      <c r="F30" s="379">
        <v>1</v>
      </c>
      <c r="G30" s="379">
        <v>1</v>
      </c>
      <c r="H30" s="379">
        <v>-3</v>
      </c>
      <c r="I30" s="29"/>
      <c r="J30" s="426"/>
      <c r="K30" s="84">
        <v>1</v>
      </c>
      <c r="L30" s="379">
        <v>9</v>
      </c>
      <c r="M30" s="379">
        <v>3</v>
      </c>
      <c r="N30" s="369">
        <v>1</v>
      </c>
      <c r="O30" s="29">
        <v>14</v>
      </c>
      <c r="P30" s="242"/>
      <c r="Q30" s="84">
        <v>2</v>
      </c>
      <c r="R30" s="379">
        <v>2</v>
      </c>
      <c r="S30" s="379">
        <v>1</v>
      </c>
      <c r="T30" s="379">
        <v>0</v>
      </c>
      <c r="U30" s="85">
        <v>5</v>
      </c>
      <c r="V30" s="242"/>
      <c r="W30" s="84">
        <v>4</v>
      </c>
      <c r="X30" s="379">
        <v>2</v>
      </c>
      <c r="Y30" s="379">
        <v>1</v>
      </c>
      <c r="Z30" s="85">
        <v>7</v>
      </c>
    </row>
    <row r="31" spans="1:26" hidden="1" outlineLevel="1" x14ac:dyDescent="0.25">
      <c r="A31" s="276" t="s">
        <v>88</v>
      </c>
      <c r="B31" s="268" t="s">
        <v>13</v>
      </c>
      <c r="C31" s="242"/>
      <c r="D31" s="242"/>
      <c r="E31" s="487">
        <v>2339</v>
      </c>
      <c r="F31" s="379">
        <v>2389</v>
      </c>
      <c r="G31" s="379">
        <v>2200</v>
      </c>
      <c r="H31" s="379">
        <v>-6928</v>
      </c>
      <c r="I31" s="29"/>
      <c r="J31" s="426"/>
      <c r="K31" s="84">
        <v>1517</v>
      </c>
      <c r="L31" s="379">
        <v>1320</v>
      </c>
      <c r="M31" s="379">
        <v>1812</v>
      </c>
      <c r="N31" s="369">
        <v>2328</v>
      </c>
      <c r="O31" s="29">
        <v>6977</v>
      </c>
      <c r="P31" s="242"/>
      <c r="Q31" s="84">
        <v>552</v>
      </c>
      <c r="R31" s="379">
        <v>641</v>
      </c>
      <c r="S31" s="379">
        <v>697</v>
      </c>
      <c r="T31" s="379">
        <v>1220</v>
      </c>
      <c r="U31" s="85">
        <v>3110</v>
      </c>
      <c r="V31" s="242"/>
      <c r="W31" s="84">
        <v>532</v>
      </c>
      <c r="X31" s="379">
        <v>662</v>
      </c>
      <c r="Y31" s="379">
        <v>649</v>
      </c>
      <c r="Z31" s="85">
        <v>1843</v>
      </c>
    </row>
    <row r="32" spans="1:26" hidden="1" outlineLevel="1" x14ac:dyDescent="0.25">
      <c r="A32" s="276" t="s">
        <v>89</v>
      </c>
      <c r="B32" s="268" t="s">
        <v>48</v>
      </c>
      <c r="C32" s="242"/>
      <c r="D32" s="242"/>
      <c r="E32" s="487">
        <v>3014</v>
      </c>
      <c r="F32" s="379">
        <v>3358</v>
      </c>
      <c r="G32" s="379">
        <v>3397</v>
      </c>
      <c r="H32" s="379">
        <v>-9769</v>
      </c>
      <c r="I32" s="29"/>
      <c r="J32" s="426"/>
      <c r="K32" s="84">
        <v>4152</v>
      </c>
      <c r="L32" s="379">
        <v>2827</v>
      </c>
      <c r="M32" s="379">
        <v>2467</v>
      </c>
      <c r="N32" s="369">
        <v>2987</v>
      </c>
      <c r="O32" s="29">
        <v>12433</v>
      </c>
      <c r="P32" s="242"/>
      <c r="Q32" s="84">
        <v>2139</v>
      </c>
      <c r="R32" s="379">
        <v>2024</v>
      </c>
      <c r="S32" s="379">
        <v>2127</v>
      </c>
      <c r="T32" s="379">
        <v>2223</v>
      </c>
      <c r="U32" s="85">
        <v>8513</v>
      </c>
      <c r="V32" s="242"/>
      <c r="W32" s="84">
        <v>4687</v>
      </c>
      <c r="X32" s="379">
        <v>3281</v>
      </c>
      <c r="Y32" s="379">
        <v>2141</v>
      </c>
      <c r="Z32" s="85">
        <v>10109</v>
      </c>
    </row>
    <row r="33" spans="1:26" hidden="1" outlineLevel="1" x14ac:dyDescent="0.25">
      <c r="A33" s="276" t="s">
        <v>196</v>
      </c>
      <c r="B33" s="502" t="s">
        <v>49</v>
      </c>
      <c r="C33" s="242"/>
      <c r="D33" s="242"/>
      <c r="E33" s="488">
        <v>37</v>
      </c>
      <c r="F33" s="380">
        <v>46</v>
      </c>
      <c r="G33" s="380">
        <v>46</v>
      </c>
      <c r="H33" s="380">
        <v>-129</v>
      </c>
      <c r="I33" s="158"/>
      <c r="J33" s="426"/>
      <c r="K33" s="193">
        <v>37</v>
      </c>
      <c r="L33" s="380">
        <v>38</v>
      </c>
      <c r="M33" s="380">
        <v>37</v>
      </c>
      <c r="N33" s="370">
        <v>38</v>
      </c>
      <c r="O33" s="158">
        <v>150</v>
      </c>
      <c r="P33" s="242"/>
      <c r="Q33" s="193">
        <v>30</v>
      </c>
      <c r="R33" s="380">
        <v>29</v>
      </c>
      <c r="S33" s="380">
        <v>28</v>
      </c>
      <c r="T33" s="380">
        <v>34</v>
      </c>
      <c r="U33" s="188">
        <v>121</v>
      </c>
      <c r="V33" s="242"/>
      <c r="W33" s="193">
        <v>30</v>
      </c>
      <c r="X33" s="380">
        <v>33</v>
      </c>
      <c r="Y33" s="380">
        <v>31</v>
      </c>
      <c r="Z33" s="188">
        <v>94</v>
      </c>
    </row>
    <row r="34" spans="1:26" collapsed="1" x14ac:dyDescent="0.25">
      <c r="A34" s="276" t="s">
        <v>50</v>
      </c>
      <c r="B34" s="274" t="s">
        <v>50</v>
      </c>
      <c r="C34" s="242"/>
      <c r="D34" s="242"/>
      <c r="E34" s="485">
        <v>17321</v>
      </c>
      <c r="F34" s="378">
        <v>6323</v>
      </c>
      <c r="G34" s="378">
        <v>14460</v>
      </c>
      <c r="H34" s="378">
        <v>-38104</v>
      </c>
      <c r="I34" s="21"/>
      <c r="J34" s="426"/>
      <c r="K34" s="83">
        <v>13847</v>
      </c>
      <c r="L34" s="378">
        <v>1410</v>
      </c>
      <c r="M34" s="378">
        <v>10158</v>
      </c>
      <c r="N34" s="367">
        <v>10005</v>
      </c>
      <c r="O34" s="21">
        <v>35420</v>
      </c>
      <c r="P34" s="242"/>
      <c r="Q34" s="83">
        <v>12649</v>
      </c>
      <c r="R34" s="378">
        <v>2309</v>
      </c>
      <c r="S34" s="378">
        <v>5719</v>
      </c>
      <c r="T34" s="378">
        <v>4374</v>
      </c>
      <c r="U34" s="40">
        <v>25051</v>
      </c>
      <c r="V34" s="242"/>
      <c r="W34" s="83">
        <v>-3016</v>
      </c>
      <c r="X34" s="378">
        <v>4552</v>
      </c>
      <c r="Y34" s="378">
        <v>4342</v>
      </c>
      <c r="Z34" s="40">
        <v>5878</v>
      </c>
    </row>
    <row r="35" spans="1:26" hidden="1" outlineLevel="1" x14ac:dyDescent="0.25">
      <c r="B35" s="268" t="s">
        <v>51</v>
      </c>
      <c r="C35" s="242"/>
      <c r="D35" s="242"/>
      <c r="E35" s="487"/>
      <c r="F35" s="379"/>
      <c r="G35" s="379"/>
      <c r="H35" s="379"/>
      <c r="I35" s="29"/>
      <c r="J35" s="426"/>
      <c r="K35" s="84">
        <v>0</v>
      </c>
      <c r="L35" s="379">
        <v>0</v>
      </c>
      <c r="M35" s="379"/>
      <c r="N35" s="369">
        <v>0</v>
      </c>
      <c r="O35" s="29">
        <v>0</v>
      </c>
      <c r="P35" s="242"/>
      <c r="Q35" s="84">
        <v>0</v>
      </c>
      <c r="R35" s="379">
        <v>0</v>
      </c>
      <c r="S35" s="379">
        <v>0</v>
      </c>
      <c r="T35" s="379">
        <v>0</v>
      </c>
      <c r="U35" s="85">
        <v>0</v>
      </c>
      <c r="V35" s="242"/>
      <c r="W35" s="84">
        <v>0</v>
      </c>
      <c r="X35" s="379">
        <v>0</v>
      </c>
      <c r="Y35" s="379">
        <v>0</v>
      </c>
      <c r="Z35" s="85">
        <v>0</v>
      </c>
    </row>
    <row r="36" spans="1:26" hidden="1" outlineLevel="1" x14ac:dyDescent="0.25">
      <c r="A36" s="276" t="s">
        <v>52</v>
      </c>
      <c r="B36" s="268" t="s">
        <v>52</v>
      </c>
      <c r="C36" s="242"/>
      <c r="D36" s="242"/>
      <c r="E36" s="487">
        <v>404</v>
      </c>
      <c r="F36" s="379">
        <v>459</v>
      </c>
      <c r="G36" s="379">
        <v>424</v>
      </c>
      <c r="H36" s="379">
        <v>-1287</v>
      </c>
      <c r="I36" s="29"/>
      <c r="J36" s="426"/>
      <c r="K36" s="84">
        <v>276</v>
      </c>
      <c r="L36" s="379">
        <v>276</v>
      </c>
      <c r="M36" s="379">
        <v>537</v>
      </c>
      <c r="N36" s="369">
        <v>368</v>
      </c>
      <c r="O36" s="29">
        <v>1457</v>
      </c>
      <c r="P36" s="242"/>
      <c r="Q36" s="84">
        <v>275</v>
      </c>
      <c r="R36" s="379">
        <v>276</v>
      </c>
      <c r="S36" s="379">
        <v>275</v>
      </c>
      <c r="T36" s="379">
        <v>275</v>
      </c>
      <c r="U36" s="85">
        <v>1101</v>
      </c>
      <c r="V36" s="242"/>
      <c r="W36" s="84">
        <v>90</v>
      </c>
      <c r="X36" s="379">
        <v>271</v>
      </c>
      <c r="Y36" s="379">
        <v>273</v>
      </c>
      <c r="Z36" s="85">
        <v>634</v>
      </c>
    </row>
    <row r="37" spans="1:26" hidden="1" outlineLevel="1" x14ac:dyDescent="0.25">
      <c r="A37" s="276" t="s">
        <v>64</v>
      </c>
      <c r="B37" s="268" t="s">
        <v>53</v>
      </c>
      <c r="C37" s="242"/>
      <c r="D37" s="242"/>
      <c r="E37" s="487">
        <v>0</v>
      </c>
      <c r="F37" s="379">
        <v>0</v>
      </c>
      <c r="G37" s="379">
        <v>0</v>
      </c>
      <c r="H37" s="379">
        <v>0</v>
      </c>
      <c r="I37" s="23"/>
      <c r="J37" s="426"/>
      <c r="K37" s="84">
        <v>0</v>
      </c>
      <c r="L37" s="379">
        <v>0</v>
      </c>
      <c r="M37" s="379">
        <v>0</v>
      </c>
      <c r="N37" s="366">
        <v>0</v>
      </c>
      <c r="O37" s="23">
        <v>0</v>
      </c>
      <c r="P37" s="242"/>
      <c r="Q37" s="84">
        <v>0</v>
      </c>
      <c r="R37" s="379">
        <v>0</v>
      </c>
      <c r="S37" s="379">
        <v>0</v>
      </c>
      <c r="T37" s="379">
        <v>0</v>
      </c>
      <c r="U37" s="85">
        <v>0</v>
      </c>
      <c r="V37" s="242"/>
      <c r="W37" s="84">
        <v>0</v>
      </c>
      <c r="X37" s="379">
        <v>0</v>
      </c>
      <c r="Y37" s="379">
        <v>0</v>
      </c>
      <c r="Z37" s="85">
        <v>0</v>
      </c>
    </row>
    <row r="38" spans="1:26" hidden="1" outlineLevel="1" x14ac:dyDescent="0.25">
      <c r="A38" s="276" t="s">
        <v>91</v>
      </c>
      <c r="B38" s="268" t="s">
        <v>55</v>
      </c>
      <c r="C38" s="242"/>
      <c r="D38" s="242"/>
      <c r="E38" s="487">
        <v>0</v>
      </c>
      <c r="F38" s="379">
        <v>364</v>
      </c>
      <c r="G38" s="379">
        <v>28</v>
      </c>
      <c r="H38" s="379">
        <v>-392</v>
      </c>
      <c r="I38" s="29"/>
      <c r="J38" s="426"/>
      <c r="K38" s="84">
        <v>0</v>
      </c>
      <c r="L38" s="379">
        <v>0</v>
      </c>
      <c r="M38" s="379">
        <v>0</v>
      </c>
      <c r="N38" s="369">
        <v>0</v>
      </c>
      <c r="O38" s="29">
        <v>0</v>
      </c>
      <c r="P38" s="242"/>
      <c r="Q38" s="84">
        <v>0</v>
      </c>
      <c r="R38" s="379">
        <v>0</v>
      </c>
      <c r="S38" s="379">
        <v>0</v>
      </c>
      <c r="T38" s="379">
        <v>971</v>
      </c>
      <c r="U38" s="85">
        <v>971</v>
      </c>
      <c r="V38" s="242"/>
      <c r="W38" s="84">
        <v>2042</v>
      </c>
      <c r="X38" s="379">
        <v>0</v>
      </c>
      <c r="Y38" s="379">
        <v>0</v>
      </c>
      <c r="Z38" s="85">
        <v>2042</v>
      </c>
    </row>
    <row r="39" spans="1:26" hidden="1" outlineLevel="1" x14ac:dyDescent="0.25">
      <c r="B39" s="268" t="s">
        <v>56</v>
      </c>
      <c r="C39" s="242"/>
      <c r="D39" s="242"/>
      <c r="E39" s="487">
        <v>0</v>
      </c>
      <c r="F39" s="379">
        <v>0</v>
      </c>
      <c r="G39" s="379">
        <v>0</v>
      </c>
      <c r="H39" s="379">
        <v>0</v>
      </c>
      <c r="I39" s="29"/>
      <c r="J39" s="426"/>
      <c r="K39" s="84">
        <v>0</v>
      </c>
      <c r="L39" s="379">
        <v>0</v>
      </c>
      <c r="M39" s="379">
        <v>0</v>
      </c>
      <c r="N39" s="369">
        <v>0</v>
      </c>
      <c r="O39" s="29">
        <v>0</v>
      </c>
      <c r="P39" s="242"/>
      <c r="Q39" s="84">
        <v>0</v>
      </c>
      <c r="R39" s="379">
        <v>0</v>
      </c>
      <c r="S39" s="379">
        <v>0</v>
      </c>
      <c r="T39" s="379">
        <v>0</v>
      </c>
      <c r="U39" s="85">
        <v>0</v>
      </c>
      <c r="V39" s="242"/>
      <c r="W39" s="84">
        <v>0</v>
      </c>
      <c r="X39" s="379">
        <v>0</v>
      </c>
      <c r="Y39" s="379">
        <v>0</v>
      </c>
      <c r="Z39" s="85">
        <v>0</v>
      </c>
    </row>
    <row r="40" spans="1:26" hidden="1" outlineLevel="1" x14ac:dyDescent="0.25">
      <c r="A40" s="276" t="s">
        <v>135</v>
      </c>
      <c r="B40" s="268" t="s">
        <v>79</v>
      </c>
      <c r="C40" s="242"/>
      <c r="D40" s="242"/>
      <c r="E40" s="487">
        <v>0</v>
      </c>
      <c r="F40" s="379">
        <v>0</v>
      </c>
      <c r="G40" s="379">
        <v>0</v>
      </c>
      <c r="H40" s="379">
        <v>0</v>
      </c>
      <c r="I40" s="29"/>
      <c r="J40" s="426"/>
      <c r="K40" s="84">
        <v>0</v>
      </c>
      <c r="L40" s="379">
        <v>0</v>
      </c>
      <c r="M40" s="379">
        <v>0</v>
      </c>
      <c r="N40" s="369">
        <v>0</v>
      </c>
      <c r="O40" s="29">
        <v>0</v>
      </c>
      <c r="P40" s="242"/>
      <c r="Q40" s="84">
        <v>500</v>
      </c>
      <c r="R40" s="379">
        <v>500</v>
      </c>
      <c r="S40" s="379">
        <v>0</v>
      </c>
      <c r="T40" s="379">
        <v>0</v>
      </c>
      <c r="U40" s="85">
        <v>1000</v>
      </c>
      <c r="V40" s="242"/>
      <c r="W40" s="84">
        <v>0</v>
      </c>
      <c r="X40" s="379">
        <v>500</v>
      </c>
      <c r="Y40" s="379">
        <v>500</v>
      </c>
      <c r="Z40" s="85">
        <v>1000</v>
      </c>
    </row>
    <row r="41" spans="1:26" ht="17.25" hidden="1" outlineLevel="1" x14ac:dyDescent="0.4">
      <c r="A41" s="276" t="s">
        <v>140</v>
      </c>
      <c r="B41" s="268" t="s">
        <v>27</v>
      </c>
      <c r="C41" s="242"/>
      <c r="D41" s="242"/>
      <c r="E41" s="489">
        <v>32</v>
      </c>
      <c r="F41" s="383">
        <v>-3</v>
      </c>
      <c r="G41" s="383">
        <v>0</v>
      </c>
      <c r="H41" s="383">
        <v>-29</v>
      </c>
      <c r="I41" s="33"/>
      <c r="J41" s="426"/>
      <c r="K41" s="240">
        <v>-8</v>
      </c>
      <c r="L41" s="383">
        <v>-18</v>
      </c>
      <c r="M41" s="383">
        <v>-1</v>
      </c>
      <c r="N41" s="371">
        <v>-46</v>
      </c>
      <c r="O41" s="33">
        <v>-73</v>
      </c>
      <c r="P41" s="242"/>
      <c r="Q41" s="240">
        <v>-2</v>
      </c>
      <c r="R41" s="383">
        <v>894</v>
      </c>
      <c r="S41" s="383">
        <v>-11</v>
      </c>
      <c r="T41" s="383">
        <v>0</v>
      </c>
      <c r="U41" s="241">
        <v>881</v>
      </c>
      <c r="V41" s="242"/>
      <c r="W41" s="240">
        <v>-40</v>
      </c>
      <c r="X41" s="383">
        <v>-6</v>
      </c>
      <c r="Y41" s="383">
        <v>4</v>
      </c>
      <c r="Z41" s="241">
        <v>-42</v>
      </c>
    </row>
    <row r="42" spans="1:26" collapsed="1" x14ac:dyDescent="0.25">
      <c r="A42" s="276" t="s">
        <v>58</v>
      </c>
      <c r="B42" s="274" t="s">
        <v>58</v>
      </c>
      <c r="C42" s="242"/>
      <c r="D42" s="242"/>
      <c r="E42" s="485">
        <v>17757</v>
      </c>
      <c r="F42" s="378">
        <v>7143</v>
      </c>
      <c r="G42" s="378">
        <v>14912</v>
      </c>
      <c r="H42" s="378">
        <v>-39812</v>
      </c>
      <c r="I42" s="21"/>
      <c r="J42" s="426"/>
      <c r="K42" s="83">
        <v>14115</v>
      </c>
      <c r="L42" s="378">
        <v>1668</v>
      </c>
      <c r="M42" s="378">
        <v>10694</v>
      </c>
      <c r="N42" s="367">
        <v>10327</v>
      </c>
      <c r="O42" s="21">
        <v>36804</v>
      </c>
      <c r="P42" s="242"/>
      <c r="Q42" s="83">
        <v>13422</v>
      </c>
      <c r="R42" s="378">
        <v>3979</v>
      </c>
      <c r="S42" s="378">
        <v>5983</v>
      </c>
      <c r="T42" s="378">
        <v>5620</v>
      </c>
      <c r="U42" s="40">
        <v>29004</v>
      </c>
      <c r="V42" s="242"/>
      <c r="W42" s="83">
        <v>-924</v>
      </c>
      <c r="X42" s="378">
        <v>5317</v>
      </c>
      <c r="Y42" s="378">
        <v>5119</v>
      </c>
      <c r="Z42" s="40">
        <v>9512</v>
      </c>
    </row>
    <row r="43" spans="1:26" x14ac:dyDescent="0.25">
      <c r="B43" s="274"/>
      <c r="C43" s="242"/>
      <c r="D43" s="242"/>
      <c r="E43" s="490"/>
      <c r="F43" s="378"/>
      <c r="G43" s="378"/>
      <c r="H43" s="378"/>
      <c r="I43" s="21"/>
      <c r="J43" s="426"/>
      <c r="K43" s="83"/>
      <c r="L43" s="378"/>
      <c r="M43" s="378"/>
      <c r="N43" s="367"/>
      <c r="O43" s="21"/>
      <c r="P43" s="242"/>
      <c r="Q43" s="83"/>
      <c r="R43" s="378"/>
      <c r="S43" s="378"/>
      <c r="T43" s="378"/>
      <c r="U43" s="40"/>
      <c r="V43" s="242"/>
      <c r="W43" s="83"/>
      <c r="X43" s="378"/>
      <c r="Y43" s="378"/>
      <c r="Z43" s="40"/>
    </row>
    <row r="44" spans="1:26" x14ac:dyDescent="0.25">
      <c r="B44" s="268"/>
      <c r="C44" s="242"/>
      <c r="D44" s="242"/>
      <c r="E44" s="490"/>
      <c r="F44" s="421"/>
      <c r="G44" s="421"/>
      <c r="H44" s="421"/>
      <c r="I44" s="21"/>
      <c r="J44" s="426"/>
      <c r="K44" s="422"/>
      <c r="L44" s="421"/>
      <c r="M44" s="421"/>
      <c r="N44" s="367"/>
      <c r="O44" s="21"/>
      <c r="P44" s="242"/>
      <c r="Q44" s="83"/>
      <c r="R44" s="378"/>
      <c r="S44" s="378"/>
      <c r="T44" s="378"/>
      <c r="U44" s="40"/>
      <c r="V44" s="242"/>
      <c r="W44" s="83"/>
      <c r="X44" s="378"/>
      <c r="Y44" s="378"/>
      <c r="Z44" s="40"/>
    </row>
    <row r="45" spans="1:26" x14ac:dyDescent="0.25">
      <c r="A45" s="276" t="s">
        <v>197</v>
      </c>
      <c r="B45" s="274" t="s">
        <v>18</v>
      </c>
      <c r="C45" s="242"/>
      <c r="D45" s="242"/>
      <c r="E45" s="490">
        <v>281862</v>
      </c>
      <c r="F45" s="378">
        <v>286157</v>
      </c>
      <c r="G45" s="378">
        <v>301212.87599999999</v>
      </c>
      <c r="H45" s="378"/>
      <c r="I45" s="40"/>
      <c r="J45" s="426"/>
      <c r="K45" s="83">
        <v>274137</v>
      </c>
      <c r="L45" s="378">
        <v>263826</v>
      </c>
      <c r="M45" s="378">
        <v>284099</v>
      </c>
      <c r="N45" s="367">
        <v>290922</v>
      </c>
      <c r="O45" s="40"/>
      <c r="P45" s="242"/>
      <c r="Q45" s="83">
        <v>213783</v>
      </c>
      <c r="R45" s="378">
        <v>203482</v>
      </c>
      <c r="S45" s="378">
        <v>212635</v>
      </c>
      <c r="T45" s="378">
        <v>276163</v>
      </c>
      <c r="U45" s="40"/>
      <c r="V45" s="242"/>
      <c r="W45" s="83">
        <v>203965</v>
      </c>
      <c r="X45" s="378">
        <v>208312</v>
      </c>
      <c r="Y45" s="378">
        <v>207018</v>
      </c>
      <c r="Z45" s="423"/>
    </row>
    <row r="46" spans="1:26" x14ac:dyDescent="0.25">
      <c r="B46" s="274"/>
      <c r="C46" s="242"/>
      <c r="D46" s="242"/>
      <c r="E46" s="490"/>
      <c r="F46" s="378"/>
      <c r="G46" s="378"/>
      <c r="H46" s="378"/>
      <c r="I46" s="40"/>
      <c r="J46" s="426"/>
      <c r="K46" s="83"/>
      <c r="L46" s="378"/>
      <c r="M46" s="378"/>
      <c r="N46" s="367"/>
      <c r="O46" s="40"/>
      <c r="P46" s="242"/>
      <c r="Q46" s="83"/>
      <c r="R46" s="378"/>
      <c r="S46" s="378"/>
      <c r="T46" s="378"/>
      <c r="U46" s="40"/>
      <c r="V46" s="242"/>
      <c r="W46" s="83"/>
      <c r="X46" s="378"/>
      <c r="Y46" s="378"/>
      <c r="Z46" s="423"/>
    </row>
    <row r="47" spans="1:26" hidden="1" outlineLevel="1" x14ac:dyDescent="0.25">
      <c r="A47" s="276" t="s">
        <v>198</v>
      </c>
      <c r="B47" s="502" t="s">
        <v>19</v>
      </c>
      <c r="C47" s="242"/>
      <c r="D47" s="242"/>
      <c r="E47" s="491">
        <v>86741</v>
      </c>
      <c r="F47" s="379">
        <v>84969</v>
      </c>
      <c r="G47" s="379">
        <v>85655.126999999993</v>
      </c>
      <c r="H47" s="379"/>
      <c r="I47" s="85"/>
      <c r="J47" s="426"/>
      <c r="K47" s="84">
        <v>94003</v>
      </c>
      <c r="L47" s="379">
        <v>86082</v>
      </c>
      <c r="M47" s="379">
        <v>102591</v>
      </c>
      <c r="N47" s="367">
        <v>100901</v>
      </c>
      <c r="O47" s="85"/>
      <c r="P47" s="242"/>
      <c r="Q47" s="84">
        <v>28598</v>
      </c>
      <c r="R47" s="379">
        <v>43211</v>
      </c>
      <c r="S47" s="379">
        <v>41080</v>
      </c>
      <c r="T47" s="379">
        <v>94292</v>
      </c>
      <c r="U47" s="85"/>
      <c r="V47" s="242"/>
      <c r="W47" s="84">
        <v>39889</v>
      </c>
      <c r="X47" s="379">
        <v>39895</v>
      </c>
      <c r="Y47" s="379">
        <v>35143</v>
      </c>
      <c r="Z47" s="423"/>
    </row>
    <row r="48" spans="1:26" ht="17.25" hidden="1" outlineLevel="1" x14ac:dyDescent="0.4">
      <c r="B48" s="268" t="s">
        <v>21</v>
      </c>
      <c r="C48" s="242"/>
      <c r="D48" s="242"/>
      <c r="E48" s="492">
        <v>21590</v>
      </c>
      <c r="F48" s="383">
        <v>22638</v>
      </c>
      <c r="G48" s="383">
        <v>29877.814000000013</v>
      </c>
      <c r="H48" s="383"/>
      <c r="I48" s="241"/>
      <c r="J48" s="426"/>
      <c r="K48" s="240">
        <v>22594</v>
      </c>
      <c r="L48" s="383">
        <v>21918</v>
      </c>
      <c r="M48" s="383">
        <v>20915</v>
      </c>
      <c r="N48" s="369">
        <v>25908</v>
      </c>
      <c r="O48" s="241"/>
      <c r="P48" s="242"/>
      <c r="Q48" s="240">
        <v>19533</v>
      </c>
      <c r="R48" s="383">
        <v>16940</v>
      </c>
      <c r="S48" s="383">
        <v>25713</v>
      </c>
      <c r="T48" s="383">
        <v>31120</v>
      </c>
      <c r="U48" s="241"/>
      <c r="V48" s="242"/>
      <c r="W48" s="240">
        <v>8311</v>
      </c>
      <c r="X48" s="383">
        <v>11400</v>
      </c>
      <c r="Y48" s="383">
        <v>14026</v>
      </c>
      <c r="Z48" s="423"/>
    </row>
    <row r="49" spans="1:26" collapsed="1" x14ac:dyDescent="0.25">
      <c r="A49" s="276" t="s">
        <v>199</v>
      </c>
      <c r="B49" s="274" t="s">
        <v>22</v>
      </c>
      <c r="C49" s="242"/>
      <c r="D49" s="242"/>
      <c r="E49" s="490">
        <v>108331</v>
      </c>
      <c r="F49" s="378">
        <v>107607</v>
      </c>
      <c r="G49" s="378">
        <v>115532.94100000001</v>
      </c>
      <c r="H49" s="378"/>
      <c r="I49" s="40"/>
      <c r="J49" s="426"/>
      <c r="K49" s="83">
        <v>116597</v>
      </c>
      <c r="L49" s="378">
        <v>108000</v>
      </c>
      <c r="M49" s="378">
        <v>123506</v>
      </c>
      <c r="N49" s="370">
        <v>126809</v>
      </c>
      <c r="O49" s="40"/>
      <c r="P49" s="242"/>
      <c r="Q49" s="83">
        <v>48131</v>
      </c>
      <c r="R49" s="378">
        <v>60151</v>
      </c>
      <c r="S49" s="378">
        <v>66793</v>
      </c>
      <c r="T49" s="378">
        <v>125412</v>
      </c>
      <c r="U49" s="40"/>
      <c r="V49" s="242"/>
      <c r="W49" s="83">
        <v>48200</v>
      </c>
      <c r="X49" s="378">
        <v>51295</v>
      </c>
      <c r="Y49" s="378">
        <v>49169</v>
      </c>
      <c r="Z49" s="423"/>
    </row>
    <row r="50" spans="1:26" x14ac:dyDescent="0.25">
      <c r="B50" s="274"/>
      <c r="C50" s="242"/>
      <c r="D50" s="242"/>
      <c r="E50" s="490"/>
      <c r="F50" s="378"/>
      <c r="G50" s="378"/>
      <c r="H50" s="378"/>
      <c r="I50" s="40"/>
      <c r="J50" s="426"/>
      <c r="K50" s="83"/>
      <c r="L50" s="378"/>
      <c r="M50" s="378"/>
      <c r="N50" s="367"/>
      <c r="O50" s="40"/>
      <c r="P50" s="242"/>
      <c r="Q50" s="83"/>
      <c r="R50" s="378"/>
      <c r="S50" s="378"/>
      <c r="T50" s="378"/>
      <c r="U50" s="40"/>
      <c r="V50" s="242"/>
      <c r="W50" s="83"/>
      <c r="X50" s="378"/>
      <c r="Y50" s="378"/>
      <c r="Z50" s="423"/>
    </row>
    <row r="51" spans="1:26" x14ac:dyDescent="0.25">
      <c r="A51" s="276" t="s">
        <v>200</v>
      </c>
      <c r="B51" s="274" t="s">
        <v>29</v>
      </c>
      <c r="C51" s="242"/>
      <c r="D51" s="242"/>
      <c r="E51" s="490">
        <v>173531</v>
      </c>
      <c r="F51" s="378">
        <v>178550</v>
      </c>
      <c r="G51" s="378">
        <v>185679.93709999998</v>
      </c>
      <c r="H51" s="378"/>
      <c r="I51" s="40"/>
      <c r="J51" s="426"/>
      <c r="K51" s="83">
        <v>157540</v>
      </c>
      <c r="L51" s="378">
        <v>155826</v>
      </c>
      <c r="M51" s="378">
        <v>160593</v>
      </c>
      <c r="N51" s="367">
        <v>164113</v>
      </c>
      <c r="O51" s="40"/>
      <c r="P51" s="242"/>
      <c r="Q51" s="83">
        <v>165652</v>
      </c>
      <c r="R51" s="378">
        <v>143331</v>
      </c>
      <c r="S51" s="378">
        <v>145842</v>
      </c>
      <c r="T51" s="378">
        <v>150751</v>
      </c>
      <c r="U51" s="40"/>
      <c r="V51" s="242"/>
      <c r="W51" s="83">
        <v>155765</v>
      </c>
      <c r="X51" s="378">
        <v>157017</v>
      </c>
      <c r="Y51" s="378">
        <v>157849</v>
      </c>
      <c r="Z51" s="423"/>
    </row>
    <row r="52" spans="1:26" x14ac:dyDescent="0.25">
      <c r="B52" s="268"/>
      <c r="C52" s="242"/>
      <c r="D52" s="242"/>
      <c r="E52" s="493"/>
      <c r="F52" s="242"/>
      <c r="G52" s="242"/>
      <c r="H52" s="242"/>
      <c r="I52" s="281"/>
      <c r="J52" s="426"/>
      <c r="K52" s="270"/>
      <c r="L52" s="242"/>
      <c r="M52" s="242"/>
      <c r="N52" s="367"/>
      <c r="O52" s="281"/>
      <c r="P52" s="242"/>
      <c r="Q52" s="270"/>
      <c r="R52" s="242"/>
      <c r="S52" s="242"/>
      <c r="T52" s="242"/>
      <c r="U52" s="281"/>
      <c r="V52" s="242"/>
      <c r="W52" s="270"/>
      <c r="X52" s="242"/>
      <c r="Y52" s="421"/>
      <c r="Z52" s="423"/>
    </row>
    <row r="53" spans="1:26" x14ac:dyDescent="0.25">
      <c r="A53" s="276" t="s">
        <v>207</v>
      </c>
      <c r="B53" s="274" t="s">
        <v>59</v>
      </c>
      <c r="C53" s="242"/>
      <c r="D53" s="242"/>
      <c r="E53" s="493">
        <v>1183</v>
      </c>
      <c r="F53" s="378">
        <v>1753</v>
      </c>
      <c r="G53" s="378">
        <v>2175</v>
      </c>
      <c r="H53" s="378">
        <v>-5111</v>
      </c>
      <c r="I53" s="40"/>
      <c r="J53" s="426"/>
      <c r="K53" s="83">
        <v>526</v>
      </c>
      <c r="L53" s="378">
        <v>1207</v>
      </c>
      <c r="M53" s="378">
        <v>2208</v>
      </c>
      <c r="N53" s="367">
        <v>2393</v>
      </c>
      <c r="O53" s="40">
        <f>SUM(K53:N53)</f>
        <v>6334</v>
      </c>
      <c r="P53" s="242"/>
      <c r="Q53" s="83">
        <v>614</v>
      </c>
      <c r="R53" s="378">
        <v>1190</v>
      </c>
      <c r="S53" s="378">
        <v>2292</v>
      </c>
      <c r="T53" s="378">
        <v>876</v>
      </c>
      <c r="U53" s="40">
        <v>4972</v>
      </c>
      <c r="V53" s="242"/>
      <c r="W53" s="83">
        <v>51</v>
      </c>
      <c r="X53" s="378">
        <v>169</v>
      </c>
      <c r="Y53" s="384">
        <v>629</v>
      </c>
      <c r="Z53" s="297">
        <v>849</v>
      </c>
    </row>
    <row r="54" spans="1:26" x14ac:dyDescent="0.25">
      <c r="B54" s="274"/>
      <c r="C54" s="242"/>
      <c r="D54" s="242"/>
      <c r="E54" s="493"/>
      <c r="F54" s="384"/>
      <c r="G54" s="384"/>
      <c r="H54" s="384"/>
      <c r="I54" s="297"/>
      <c r="J54" s="426"/>
      <c r="K54" s="424"/>
      <c r="L54" s="384"/>
      <c r="M54" s="384"/>
      <c r="N54" s="405"/>
      <c r="O54" s="297"/>
      <c r="P54" s="242"/>
      <c r="Q54" s="424"/>
      <c r="R54" s="384"/>
      <c r="S54" s="384"/>
      <c r="T54" s="384"/>
      <c r="U54" s="297"/>
      <c r="V54" s="242"/>
      <c r="W54" s="424"/>
      <c r="X54" s="384"/>
      <c r="Y54" s="384"/>
      <c r="Z54" s="297"/>
    </row>
    <row r="55" spans="1:26" x14ac:dyDescent="0.25">
      <c r="A55" s="276" t="s">
        <v>208</v>
      </c>
      <c r="B55" s="374" t="s">
        <v>146</v>
      </c>
      <c r="C55" s="242"/>
      <c r="D55" s="242"/>
      <c r="E55" s="493">
        <v>0</v>
      </c>
      <c r="F55" s="378">
        <v>0</v>
      </c>
      <c r="G55" s="378">
        <v>0</v>
      </c>
      <c r="H55" s="378">
        <v>0</v>
      </c>
      <c r="I55" s="297"/>
      <c r="J55" s="426"/>
      <c r="K55" s="424">
        <v>0</v>
      </c>
      <c r="L55" s="384"/>
      <c r="M55" s="384"/>
      <c r="N55" s="405"/>
      <c r="O55" s="297"/>
      <c r="P55" s="242"/>
      <c r="Q55" s="424">
        <v>0</v>
      </c>
      <c r="R55" s="378">
        <v>0</v>
      </c>
      <c r="S55" s="384">
        <v>886</v>
      </c>
      <c r="T55" s="384">
        <v>906</v>
      </c>
      <c r="U55" s="297">
        <v>1792</v>
      </c>
      <c r="V55" s="242"/>
      <c r="W55" s="424">
        <v>0</v>
      </c>
      <c r="X55" s="384">
        <v>0</v>
      </c>
      <c r="Y55" s="384">
        <v>0</v>
      </c>
      <c r="Z55" s="297">
        <v>0</v>
      </c>
    </row>
    <row r="56" spans="1:26" x14ac:dyDescent="0.25">
      <c r="B56" s="274"/>
      <c r="C56" s="242"/>
      <c r="D56" s="242"/>
      <c r="E56" s="270"/>
      <c r="F56" s="242"/>
      <c r="G56" s="242"/>
      <c r="H56" s="405"/>
      <c r="I56" s="333"/>
      <c r="J56" s="426"/>
      <c r="K56" s="270"/>
      <c r="L56" s="242"/>
      <c r="M56" s="242"/>
      <c r="N56" s="405"/>
      <c r="O56" s="333"/>
      <c r="P56" s="242"/>
      <c r="Q56" s="270"/>
      <c r="R56" s="242"/>
      <c r="S56" s="242"/>
      <c r="T56" s="242"/>
      <c r="U56" s="281"/>
      <c r="V56" s="242"/>
      <c r="W56" s="270"/>
      <c r="X56" s="242"/>
      <c r="Y56" s="242"/>
      <c r="Z56" s="281"/>
    </row>
    <row r="57" spans="1:26" x14ac:dyDescent="0.25">
      <c r="B57" s="275" t="s">
        <v>60</v>
      </c>
      <c r="C57" s="242"/>
      <c r="D57" s="242"/>
      <c r="E57" s="270"/>
      <c r="F57" s="242"/>
      <c r="G57" s="242"/>
      <c r="H57" s="242"/>
      <c r="I57" s="281"/>
      <c r="J57" s="426"/>
      <c r="K57" s="270"/>
      <c r="L57" s="242"/>
      <c r="M57" s="242"/>
      <c r="N57" s="242"/>
      <c r="O57" s="281"/>
      <c r="P57" s="242"/>
      <c r="Q57" s="270"/>
      <c r="R57" s="242"/>
      <c r="S57" s="242"/>
      <c r="T57" s="242"/>
      <c r="U57" s="281"/>
      <c r="V57" s="242"/>
      <c r="W57" s="270"/>
      <c r="X57" s="242"/>
      <c r="Y57" s="242"/>
      <c r="Z57" s="281"/>
    </row>
    <row r="58" spans="1:26" x14ac:dyDescent="0.25">
      <c r="B58" s="274" t="s">
        <v>61</v>
      </c>
      <c r="C58" s="242"/>
      <c r="D58" s="242"/>
      <c r="E58" s="270"/>
      <c r="F58" s="242"/>
      <c r="G58" s="242"/>
      <c r="H58" s="242"/>
      <c r="I58" s="478"/>
      <c r="J58" s="426"/>
      <c r="K58" s="270"/>
      <c r="L58" s="242"/>
      <c r="M58" s="242"/>
      <c r="N58" s="242"/>
      <c r="O58" s="478">
        <v>0.91</v>
      </c>
      <c r="P58" s="242"/>
      <c r="Q58" s="270"/>
      <c r="R58" s="242"/>
      <c r="S58" s="242"/>
      <c r="T58" s="46">
        <v>0.91100000000000003</v>
      </c>
      <c r="U58" s="281"/>
      <c r="V58" s="242"/>
      <c r="W58" s="270"/>
      <c r="X58" s="242"/>
      <c r="Y58" s="46">
        <v>0.92200000000000004</v>
      </c>
      <c r="Z58" s="281"/>
    </row>
    <row r="59" spans="1:26" ht="15.75" thickBot="1" x14ac:dyDescent="0.3">
      <c r="B59" s="299" t="s">
        <v>62</v>
      </c>
      <c r="C59" s="242"/>
      <c r="D59" s="242"/>
      <c r="E59" s="323"/>
      <c r="F59" s="286"/>
      <c r="G59" s="286"/>
      <c r="H59" s="286"/>
      <c r="I59" s="479"/>
      <c r="J59" s="426"/>
      <c r="K59" s="323"/>
      <c r="L59" s="286"/>
      <c r="M59" s="286"/>
      <c r="N59" s="286"/>
      <c r="O59" s="479">
        <v>0.82099999999999995</v>
      </c>
      <c r="P59" s="242"/>
      <c r="Q59" s="323"/>
      <c r="R59" s="286"/>
      <c r="S59" s="286"/>
      <c r="T59" s="57">
        <v>0.82799999999999996</v>
      </c>
      <c r="U59" s="278"/>
      <c r="V59" s="242"/>
      <c r="W59" s="323"/>
      <c r="X59" s="286"/>
      <c r="Y59" s="57">
        <v>0.83799999999999997</v>
      </c>
      <c r="Z59" s="278"/>
    </row>
    <row r="60" spans="1:26" hidden="1" outlineLevel="1" x14ac:dyDescent="0.25"/>
    <row r="61" spans="1:26" hidden="1" outlineLevel="1" x14ac:dyDescent="0.25">
      <c r="B61" s="243" t="s">
        <v>30</v>
      </c>
      <c r="E61" s="244">
        <v>0</v>
      </c>
      <c r="F61" s="244">
        <v>0</v>
      </c>
      <c r="G61" s="244">
        <v>0</v>
      </c>
      <c r="H61" s="244">
        <v>0</v>
      </c>
      <c r="I61" s="244">
        <v>0</v>
      </c>
      <c r="K61" s="244">
        <v>0</v>
      </c>
      <c r="L61" s="244">
        <v>0</v>
      </c>
      <c r="M61" s="244">
        <v>0</v>
      </c>
      <c r="N61" s="244">
        <v>0</v>
      </c>
      <c r="O61" s="244">
        <v>0</v>
      </c>
      <c r="Q61" s="244">
        <v>0</v>
      </c>
      <c r="R61" s="244">
        <v>0</v>
      </c>
      <c r="S61" s="244">
        <v>0</v>
      </c>
      <c r="T61" s="244">
        <v>0</v>
      </c>
      <c r="U61" s="244">
        <v>0</v>
      </c>
      <c r="W61" s="244">
        <v>0</v>
      </c>
      <c r="X61" s="244">
        <v>0</v>
      </c>
      <c r="Y61" s="244">
        <v>0</v>
      </c>
      <c r="Z61" s="244">
        <v>0</v>
      </c>
    </row>
    <row r="62" spans="1:26" hidden="1" outlineLevel="1" x14ac:dyDescent="0.25">
      <c r="B62" s="245" t="s">
        <v>31</v>
      </c>
      <c r="E62" s="244">
        <v>0</v>
      </c>
      <c r="F62" s="244">
        <v>0</v>
      </c>
      <c r="G62" s="244">
        <v>0</v>
      </c>
      <c r="H62" s="244">
        <v>0</v>
      </c>
      <c r="I62" s="244">
        <v>0</v>
      </c>
      <c r="K62" s="244">
        <v>0</v>
      </c>
      <c r="L62" s="244">
        <v>0</v>
      </c>
      <c r="M62" s="244">
        <v>0</v>
      </c>
      <c r="N62" s="244">
        <v>0</v>
      </c>
      <c r="O62" s="244">
        <v>0</v>
      </c>
      <c r="Q62" s="244">
        <v>0</v>
      </c>
      <c r="R62" s="244">
        <v>0</v>
      </c>
      <c r="S62" s="244">
        <v>0</v>
      </c>
      <c r="T62" s="244">
        <v>0</v>
      </c>
      <c r="U62" s="244">
        <v>0</v>
      </c>
      <c r="W62" s="244">
        <v>0</v>
      </c>
      <c r="X62" s="244">
        <v>0</v>
      </c>
      <c r="Y62" s="244">
        <v>0</v>
      </c>
      <c r="Z62" s="244">
        <v>0</v>
      </c>
    </row>
    <row r="63" spans="1:26" hidden="1" outlineLevel="1" x14ac:dyDescent="0.25">
      <c r="B63" s="245" t="s">
        <v>17</v>
      </c>
      <c r="E63" s="244">
        <v>0</v>
      </c>
      <c r="F63" s="244">
        <v>0</v>
      </c>
      <c r="G63" s="244">
        <v>0</v>
      </c>
      <c r="H63" s="244">
        <v>0</v>
      </c>
      <c r="I63" s="244">
        <v>0</v>
      </c>
      <c r="K63" s="244">
        <v>0</v>
      </c>
      <c r="L63" s="244">
        <v>0.38999999999941792</v>
      </c>
      <c r="M63" s="244">
        <v>-0.38999999999941792</v>
      </c>
      <c r="N63" s="244">
        <v>0</v>
      </c>
      <c r="O63" s="244">
        <v>0</v>
      </c>
      <c r="Q63" s="244">
        <v>0</v>
      </c>
      <c r="R63" s="244">
        <v>0</v>
      </c>
      <c r="S63" s="244">
        <v>0</v>
      </c>
      <c r="T63" s="244">
        <v>0</v>
      </c>
      <c r="U63" s="244">
        <v>0</v>
      </c>
      <c r="W63" s="244">
        <v>0</v>
      </c>
      <c r="X63" s="244">
        <v>0</v>
      </c>
      <c r="Y63" s="244">
        <v>0</v>
      </c>
      <c r="Z63" s="244">
        <v>0</v>
      </c>
    </row>
    <row r="64" spans="1:26" hidden="1" outlineLevel="1" x14ac:dyDescent="0.25">
      <c r="B64" s="245" t="s">
        <v>50</v>
      </c>
      <c r="E64" s="244">
        <v>0</v>
      </c>
      <c r="F64" s="244">
        <v>0</v>
      </c>
      <c r="G64" s="244">
        <v>0</v>
      </c>
      <c r="H64" s="244">
        <v>0</v>
      </c>
      <c r="I64" s="244">
        <v>0</v>
      </c>
      <c r="K64" s="244">
        <v>0</v>
      </c>
      <c r="L64" s="244">
        <v>0</v>
      </c>
      <c r="M64" s="244">
        <v>0</v>
      </c>
      <c r="N64" s="244">
        <v>0</v>
      </c>
      <c r="O64" s="244">
        <v>0</v>
      </c>
      <c r="Q64" s="244">
        <v>0</v>
      </c>
      <c r="R64" s="244">
        <v>0</v>
      </c>
      <c r="S64" s="244">
        <v>0</v>
      </c>
      <c r="T64" s="244">
        <v>0</v>
      </c>
      <c r="U64" s="244">
        <v>0</v>
      </c>
      <c r="W64" s="244">
        <v>0</v>
      </c>
      <c r="X64" s="244">
        <v>0</v>
      </c>
      <c r="Y64" s="244">
        <v>0</v>
      </c>
      <c r="Z64" s="244">
        <v>0</v>
      </c>
    </row>
    <row r="65" spans="1:26" hidden="1" outlineLevel="1" x14ac:dyDescent="0.25">
      <c r="B65" s="245" t="s">
        <v>126</v>
      </c>
      <c r="E65" s="244">
        <v>0</v>
      </c>
      <c r="F65" s="244">
        <v>0</v>
      </c>
      <c r="G65" s="244">
        <v>0</v>
      </c>
      <c r="H65" s="244">
        <v>0</v>
      </c>
      <c r="I65" s="244">
        <v>0</v>
      </c>
      <c r="K65" s="244">
        <v>0</v>
      </c>
      <c r="L65" s="244">
        <v>0</v>
      </c>
      <c r="M65" s="244">
        <v>0</v>
      </c>
      <c r="N65" s="244">
        <v>0</v>
      </c>
      <c r="O65" s="244">
        <v>0</v>
      </c>
      <c r="Q65" s="244">
        <v>0</v>
      </c>
      <c r="R65" s="244">
        <v>0</v>
      </c>
      <c r="S65" s="244">
        <v>0</v>
      </c>
      <c r="T65" s="244">
        <v>0</v>
      </c>
      <c r="U65" s="244">
        <v>0</v>
      </c>
      <c r="W65" s="244">
        <v>0</v>
      </c>
      <c r="X65" s="244">
        <v>0</v>
      </c>
      <c r="Y65" s="244">
        <v>0</v>
      </c>
      <c r="Z65" s="244">
        <v>0</v>
      </c>
    </row>
    <row r="66" spans="1:26" hidden="1" outlineLevel="1" x14ac:dyDescent="0.25">
      <c r="B66" s="245" t="s">
        <v>32</v>
      </c>
      <c r="E66" s="244">
        <v>0</v>
      </c>
      <c r="F66" s="244">
        <v>0</v>
      </c>
      <c r="G66" s="244">
        <v>0</v>
      </c>
      <c r="H66" s="244">
        <v>0</v>
      </c>
      <c r="I66" s="244">
        <v>0</v>
      </c>
      <c r="K66" s="244">
        <v>0</v>
      </c>
      <c r="L66" s="244">
        <v>0</v>
      </c>
      <c r="M66" s="244">
        <v>0</v>
      </c>
      <c r="N66" s="244">
        <v>0</v>
      </c>
      <c r="O66" s="244">
        <v>0</v>
      </c>
      <c r="Q66" s="244">
        <v>0</v>
      </c>
      <c r="R66" s="244">
        <v>0</v>
      </c>
      <c r="S66" s="244">
        <v>0</v>
      </c>
      <c r="T66" s="244">
        <v>0</v>
      </c>
      <c r="U66" s="244">
        <v>0</v>
      </c>
      <c r="W66" s="244">
        <v>0</v>
      </c>
      <c r="X66" s="244">
        <v>0</v>
      </c>
      <c r="Y66" s="244">
        <v>0</v>
      </c>
      <c r="Z66" s="244">
        <v>0</v>
      </c>
    </row>
    <row r="67" spans="1:26" hidden="1" outlineLevel="1" x14ac:dyDescent="0.25">
      <c r="B67" s="245" t="s">
        <v>33</v>
      </c>
      <c r="E67" s="244">
        <v>0</v>
      </c>
      <c r="F67" s="244">
        <v>0</v>
      </c>
      <c r="G67" s="244">
        <v>0</v>
      </c>
      <c r="H67" s="244">
        <v>0</v>
      </c>
      <c r="I67" s="244">
        <v>0</v>
      </c>
      <c r="K67" s="244">
        <v>0</v>
      </c>
      <c r="L67" s="244">
        <v>0</v>
      </c>
      <c r="M67" s="244">
        <v>0</v>
      </c>
      <c r="N67" s="244">
        <v>0</v>
      </c>
      <c r="O67" s="244">
        <v>0</v>
      </c>
      <c r="Q67" s="244">
        <v>0</v>
      </c>
      <c r="R67" s="244">
        <v>0</v>
      </c>
      <c r="S67" s="244">
        <v>0</v>
      </c>
      <c r="T67" s="244">
        <v>0</v>
      </c>
      <c r="U67" s="244">
        <v>0</v>
      </c>
      <c r="W67" s="244">
        <v>0</v>
      </c>
      <c r="X67" s="244">
        <v>0</v>
      </c>
      <c r="Y67" s="244">
        <v>0</v>
      </c>
      <c r="Z67" s="244">
        <v>0</v>
      </c>
    </row>
    <row r="68" spans="1:26" collapsed="1" x14ac:dyDescent="0.25"/>
    <row r="70" spans="1:26" x14ac:dyDescent="0.25">
      <c r="A70" s="276" t="s">
        <v>201</v>
      </c>
    </row>
    <row r="71" spans="1:26" x14ac:dyDescent="0.25">
      <c r="A71" s="276" t="s">
        <v>202</v>
      </c>
    </row>
    <row r="72" spans="1:26" x14ac:dyDescent="0.25">
      <c r="A72" s="276" t="s">
        <v>203</v>
      </c>
    </row>
    <row r="73" spans="1:26" x14ac:dyDescent="0.25">
      <c r="A73" s="276" t="s">
        <v>204</v>
      </c>
    </row>
  </sheetData>
  <mergeCells count="4">
    <mergeCell ref="E12:I12"/>
    <mergeCell ref="W12:Z12"/>
    <mergeCell ref="Q12:U12"/>
    <mergeCell ref="K12:O12"/>
  </mergeCells>
  <pageMargins left="0.7" right="0.7" top="0.75" bottom="0.75" header="0.3" footer="0.3"/>
  <pageSetup orientation="portrait"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CY81"/>
  <sheetViews>
    <sheetView showGridLines="0" workbookViewId="0">
      <selection activeCell="E12" sqref="E12"/>
    </sheetView>
  </sheetViews>
  <sheetFormatPr defaultColWidth="9.140625" defaultRowHeight="15" outlineLevelRow="1" x14ac:dyDescent="0.25"/>
  <cols>
    <col min="1" max="1" width="55.28515625" style="94" bestFit="1" customWidth="1"/>
    <col min="2" max="2" width="9" style="94" customWidth="1"/>
    <col min="3" max="3" width="3.7109375" style="94" customWidth="1"/>
    <col min="4" max="6" width="9.5703125" style="94" bestFit="1" customWidth="1"/>
    <col min="7" max="8" width="8.5703125" style="94" bestFit="1" customWidth="1"/>
    <col min="9" max="9" width="3.28515625" style="94" customWidth="1"/>
    <col min="10" max="13" width="9.5703125" style="94" bestFit="1" customWidth="1"/>
    <col min="14" max="14" width="8.5703125" style="94" bestFit="1" customWidth="1"/>
    <col min="15" max="15" width="3.28515625" style="94" customWidth="1"/>
    <col min="16" max="18" width="8.5703125" style="94" bestFit="1" customWidth="1"/>
    <col min="19" max="19" width="9.5703125" style="94" bestFit="1" customWidth="1"/>
    <col min="20" max="20" width="8.5703125" style="94" bestFit="1" customWidth="1"/>
    <col min="21" max="21" width="3.42578125" style="94" customWidth="1"/>
    <col min="22" max="22" width="9.28515625" style="94" bestFit="1" customWidth="1"/>
    <col min="23" max="26" width="8.5703125" style="94" bestFit="1" customWidth="1"/>
    <col min="27" max="27" width="3" style="94" customWidth="1"/>
    <col min="28" max="30" width="9.5703125" style="94" bestFit="1" customWidth="1"/>
    <col min="31" max="31" width="9.28515625" style="94" bestFit="1" customWidth="1"/>
    <col min="32" max="32" width="8.5703125" style="94" bestFit="1" customWidth="1"/>
    <col min="33" max="33" width="3.140625" style="94" customWidth="1"/>
    <col min="34" max="37" width="9.5703125" style="94" bestFit="1" customWidth="1"/>
    <col min="38" max="38" width="8.5703125" style="94" bestFit="1" customWidth="1"/>
    <col min="39" max="39" width="3" style="94" customWidth="1"/>
    <col min="40" max="40" width="8.5703125" style="94" bestFit="1" customWidth="1"/>
    <col min="41" max="43" width="9.5703125" style="94" bestFit="1" customWidth="1"/>
    <col min="44" max="44" width="8.5703125" style="94" bestFit="1" customWidth="1"/>
    <col min="45" max="45" width="2.28515625" style="94" customWidth="1"/>
    <col min="46" max="50" width="8.5703125" style="94" bestFit="1" customWidth="1"/>
    <col min="51" max="51" width="2.5703125" style="94" customWidth="1"/>
    <col min="52" max="53" width="9" style="140" customWidth="1"/>
    <col min="54" max="56" width="9" style="94" customWidth="1"/>
    <col min="57" max="57" width="3" style="94" customWidth="1"/>
    <col min="58" max="59" width="9" style="140" customWidth="1"/>
    <col min="60" max="62" width="9" style="94" customWidth="1"/>
    <col min="63" max="63" width="3" style="94" customWidth="1"/>
    <col min="64" max="68" width="9" style="94" customWidth="1"/>
    <col min="69" max="69" width="3" style="94" customWidth="1"/>
    <col min="70" max="73" width="9" style="94" customWidth="1"/>
    <col min="74" max="74" width="8" style="94" customWidth="1"/>
    <col min="75" max="75" width="3" style="94" customWidth="1"/>
    <col min="76" max="79" width="9" style="94" customWidth="1"/>
    <col min="80" max="80" width="8" style="94" customWidth="1"/>
    <col min="81" max="81" width="3" style="94" customWidth="1"/>
    <col min="82" max="85" width="9" style="94" customWidth="1"/>
    <col min="86" max="86" width="8" style="94" customWidth="1"/>
    <col min="87" max="87" width="3" style="94" customWidth="1"/>
    <col min="88" max="91" width="9" style="94" customWidth="1"/>
    <col min="92" max="92" width="8" style="94" customWidth="1"/>
    <col min="93" max="93" width="3" style="94" customWidth="1"/>
    <col min="94" max="98" width="9" style="94" customWidth="1"/>
    <col min="99" max="99" width="3" style="94" customWidth="1"/>
    <col min="100" max="103" width="9" style="94" customWidth="1"/>
    <col min="104" max="16384" width="9.140625" style="94"/>
  </cols>
  <sheetData>
    <row r="1" spans="1:103" x14ac:dyDescent="0.25">
      <c r="A1" s="8" t="s">
        <v>34</v>
      </c>
      <c r="B1" s="78">
        <v>81</v>
      </c>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c r="AP1" s="9"/>
      <c r="AQ1" s="225"/>
      <c r="AR1" s="225"/>
      <c r="AS1" s="225"/>
      <c r="AT1" s="225"/>
      <c r="AU1" s="91"/>
      <c r="AV1" s="91"/>
      <c r="AW1" s="91"/>
      <c r="AX1" s="91"/>
      <c r="AY1" s="91"/>
      <c r="AZ1" s="92"/>
      <c r="BA1" s="92"/>
      <c r="BB1" s="91"/>
      <c r="BC1" s="91"/>
      <c r="BD1" s="91"/>
      <c r="BE1" s="91"/>
      <c r="BF1" s="92"/>
      <c r="BG1" s="92"/>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3"/>
    </row>
    <row r="2" spans="1:103" x14ac:dyDescent="0.25">
      <c r="A2" s="42" t="s">
        <v>35</v>
      </c>
      <c r="B2" s="73">
        <v>33.1</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95"/>
    </row>
    <row r="3" spans="1:103" ht="15" customHeight="1" x14ac:dyDescent="0.25">
      <c r="A3" s="42" t="s">
        <v>36</v>
      </c>
      <c r="B3" s="73">
        <v>2.2999999999999998</v>
      </c>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74"/>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95"/>
    </row>
    <row r="4" spans="1:103" s="99" customFormat="1" ht="15" customHeight="1" x14ac:dyDescent="0.25">
      <c r="A4" s="42" t="s">
        <v>37</v>
      </c>
      <c r="B4" s="73">
        <v>45.6</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97"/>
      <c r="AV4" s="96"/>
      <c r="AW4" s="96"/>
      <c r="AX4" s="96"/>
      <c r="AY4" s="88"/>
      <c r="AZ4" s="96"/>
      <c r="BA4" s="96"/>
      <c r="BB4" s="96"/>
      <c r="BC4" s="96"/>
      <c r="BD4" s="96"/>
      <c r="BE4" s="88"/>
      <c r="BF4" s="96"/>
      <c r="BG4" s="96"/>
      <c r="BH4" s="96"/>
      <c r="BI4" s="96"/>
      <c r="BJ4" s="96"/>
      <c r="BK4" s="88"/>
      <c r="BL4" s="96"/>
      <c r="BM4" s="96"/>
      <c r="BN4" s="96"/>
      <c r="BO4" s="96"/>
      <c r="BP4" s="96"/>
      <c r="BQ4" s="88"/>
      <c r="BR4" s="96"/>
      <c r="BS4" s="96"/>
      <c r="BT4" s="96"/>
      <c r="BU4" s="96"/>
      <c r="BV4" s="96"/>
      <c r="BW4" s="88"/>
      <c r="BX4" s="96"/>
      <c r="BY4" s="96"/>
      <c r="BZ4" s="96"/>
      <c r="CA4" s="96"/>
      <c r="CB4" s="96"/>
      <c r="CC4" s="88"/>
      <c r="CD4" s="96"/>
      <c r="CE4" s="96"/>
      <c r="CF4" s="96"/>
      <c r="CG4" s="96"/>
      <c r="CH4" s="96"/>
      <c r="CI4" s="88"/>
      <c r="CJ4" s="96"/>
      <c r="CK4" s="96"/>
      <c r="CL4" s="96"/>
      <c r="CM4" s="96"/>
      <c r="CN4" s="96"/>
      <c r="CO4" s="88"/>
      <c r="CP4" s="96"/>
      <c r="CQ4" s="96"/>
      <c r="CR4" s="96"/>
      <c r="CS4" s="96"/>
      <c r="CT4" s="96"/>
      <c r="CU4" s="88"/>
      <c r="CV4" s="96"/>
      <c r="CW4" s="96"/>
      <c r="CX4" s="96"/>
      <c r="CY4" s="98"/>
    </row>
    <row r="5" spans="1:103" s="99" customFormat="1" ht="15" customHeight="1" x14ac:dyDescent="0.25">
      <c r="A5" s="42"/>
      <c r="B5" s="73"/>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97"/>
      <c r="AV5" s="96"/>
      <c r="AW5" s="96"/>
      <c r="AX5" s="96"/>
      <c r="AY5" s="88"/>
      <c r="AZ5" s="96"/>
      <c r="BA5" s="96"/>
      <c r="BB5" s="96"/>
      <c r="BC5" s="100"/>
      <c r="BD5" s="96"/>
      <c r="BE5" s="88"/>
      <c r="BF5" s="96"/>
      <c r="BG5" s="96"/>
      <c r="BH5" s="96"/>
      <c r="BI5" s="96"/>
      <c r="BJ5" s="96"/>
      <c r="BK5" s="88"/>
      <c r="BL5" s="96"/>
      <c r="BM5" s="96"/>
      <c r="BN5" s="96"/>
      <c r="BO5" s="96"/>
      <c r="BP5" s="96"/>
      <c r="BQ5" s="88"/>
      <c r="BR5" s="96"/>
      <c r="BS5" s="96"/>
      <c r="BT5" s="96"/>
      <c r="BU5" s="96"/>
      <c r="BV5" s="96"/>
      <c r="BW5" s="88"/>
      <c r="BX5" s="96"/>
      <c r="BY5" s="96"/>
      <c r="BZ5" s="96"/>
      <c r="CA5" s="96"/>
      <c r="CB5" s="96"/>
      <c r="CC5" s="88"/>
      <c r="CD5" s="96"/>
      <c r="CE5" s="96"/>
      <c r="CF5" s="96"/>
      <c r="CG5" s="96"/>
      <c r="CH5" s="96"/>
      <c r="CI5" s="88"/>
      <c r="CJ5" s="96"/>
      <c r="CK5" s="96"/>
      <c r="CL5" s="96"/>
      <c r="CM5" s="96"/>
      <c r="CN5" s="96"/>
      <c r="CO5" s="88"/>
      <c r="CP5" s="96"/>
      <c r="CQ5" s="96"/>
      <c r="CR5" s="96"/>
      <c r="CS5" s="96"/>
      <c r="CT5" s="96"/>
      <c r="CU5" s="88"/>
      <c r="CV5" s="96"/>
      <c r="CW5" s="96"/>
      <c r="CX5" s="96"/>
      <c r="CY5" s="98"/>
    </row>
    <row r="6" spans="1:103" s="99" customFormat="1" x14ac:dyDescent="0.25">
      <c r="A6" s="42" t="s">
        <v>38</v>
      </c>
      <c r="B6" s="73">
        <v>-33</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97"/>
      <c r="AV6" s="96"/>
      <c r="AW6" s="96"/>
      <c r="AX6" s="96"/>
      <c r="AY6" s="88"/>
      <c r="AZ6" s="96"/>
      <c r="BA6" s="96"/>
      <c r="BB6" s="96"/>
      <c r="BC6" s="96"/>
      <c r="BD6" s="96"/>
      <c r="BE6" s="88"/>
      <c r="BF6" s="96"/>
      <c r="BG6" s="96"/>
      <c r="BH6" s="96"/>
      <c r="BI6" s="96"/>
      <c r="BJ6" s="96"/>
      <c r="BK6" s="88"/>
      <c r="BL6" s="96"/>
      <c r="BM6" s="96"/>
      <c r="BN6" s="96"/>
      <c r="BO6" s="96"/>
      <c r="BP6" s="96"/>
      <c r="BQ6" s="88"/>
      <c r="BR6" s="96"/>
      <c r="BS6" s="96"/>
      <c r="BT6" s="96"/>
      <c r="BU6" s="96"/>
      <c r="BV6" s="96"/>
      <c r="BW6" s="88"/>
      <c r="BX6" s="96"/>
      <c r="BY6" s="96"/>
      <c r="BZ6" s="96"/>
      <c r="CA6" s="96"/>
      <c r="CB6" s="96"/>
      <c r="CC6" s="88"/>
      <c r="CD6" s="96"/>
      <c r="CE6" s="96"/>
      <c r="CF6" s="96"/>
      <c r="CG6" s="96"/>
      <c r="CH6" s="96"/>
      <c r="CI6" s="88"/>
      <c r="CJ6" s="96"/>
      <c r="CK6" s="96"/>
      <c r="CL6" s="96"/>
      <c r="CM6" s="96"/>
      <c r="CN6" s="96"/>
      <c r="CO6" s="88"/>
      <c r="CP6" s="96"/>
      <c r="CQ6" s="96"/>
      <c r="CR6" s="96"/>
      <c r="CS6" s="96"/>
      <c r="CT6" s="96"/>
      <c r="CU6" s="88"/>
      <c r="CV6" s="96"/>
      <c r="CW6" s="96"/>
      <c r="CX6" s="96"/>
      <c r="CY6" s="98"/>
    </row>
    <row r="7" spans="1:103" s="99" customFormat="1" ht="15" customHeight="1" x14ac:dyDescent="0.25">
      <c r="A7" s="42" t="s">
        <v>39</v>
      </c>
      <c r="B7" s="73">
        <v>47</v>
      </c>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74"/>
      <c r="AV7" s="96"/>
      <c r="AW7" s="96"/>
      <c r="AX7" s="96"/>
      <c r="AY7" s="88"/>
      <c r="AZ7" s="96"/>
      <c r="BA7" s="96"/>
      <c r="BB7" s="96"/>
      <c r="BC7" s="100"/>
      <c r="BD7" s="96"/>
      <c r="BE7" s="88"/>
      <c r="BF7" s="96"/>
      <c r="BG7" s="96"/>
      <c r="BH7" s="96"/>
      <c r="BI7" s="96"/>
      <c r="BJ7" s="96"/>
      <c r="BK7" s="88"/>
      <c r="BL7" s="96"/>
      <c r="BM7" s="96"/>
      <c r="BN7" s="96"/>
      <c r="BO7" s="96"/>
      <c r="BP7" s="96"/>
      <c r="BQ7" s="88"/>
      <c r="BR7" s="96"/>
      <c r="BS7" s="96"/>
      <c r="BT7" s="96"/>
      <c r="BU7" s="96"/>
      <c r="BV7" s="96"/>
      <c r="BW7" s="88"/>
      <c r="BX7" s="96"/>
      <c r="BY7" s="96"/>
      <c r="BZ7" s="96"/>
      <c r="CA7" s="96"/>
      <c r="CB7" s="96"/>
      <c r="CC7" s="88"/>
      <c r="CD7" s="96"/>
      <c r="CE7" s="96"/>
      <c r="CF7" s="96"/>
      <c r="CG7" s="96"/>
      <c r="CH7" s="96"/>
      <c r="CI7" s="88"/>
      <c r="CJ7" s="96"/>
      <c r="CK7" s="96"/>
      <c r="CL7" s="96"/>
      <c r="CM7" s="96"/>
      <c r="CN7" s="96"/>
      <c r="CO7" s="88"/>
      <c r="CP7" s="96"/>
      <c r="CQ7" s="96"/>
      <c r="CR7" s="96"/>
      <c r="CS7" s="96"/>
      <c r="CT7" s="96"/>
      <c r="CU7" s="88"/>
      <c r="CV7" s="96"/>
      <c r="CW7" s="96"/>
      <c r="CX7" s="96"/>
      <c r="CY7" s="98"/>
    </row>
    <row r="8" spans="1:103" s="99" customFormat="1" ht="15" customHeight="1" x14ac:dyDescent="0.25">
      <c r="A8" s="42" t="s">
        <v>40</v>
      </c>
      <c r="B8" s="73">
        <v>-31.3</v>
      </c>
      <c r="C8" s="89"/>
      <c r="D8" s="89"/>
      <c r="E8" s="89"/>
      <c r="F8" s="89"/>
      <c r="G8" s="89"/>
      <c r="H8" s="89"/>
      <c r="I8" s="89"/>
      <c r="J8" s="446"/>
      <c r="K8" s="446"/>
      <c r="L8" s="446"/>
      <c r="M8" s="446"/>
      <c r="N8" s="446"/>
      <c r="O8" s="446"/>
      <c r="P8" s="446"/>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97"/>
      <c r="AV8" s="96"/>
      <c r="AW8" s="101"/>
      <c r="AX8" s="96"/>
      <c r="AY8" s="88"/>
      <c r="AZ8" s="96"/>
      <c r="BA8" s="96"/>
      <c r="BB8" s="96"/>
      <c r="BC8" s="96"/>
      <c r="BD8" s="96"/>
      <c r="BE8" s="88"/>
      <c r="BF8" s="96"/>
      <c r="BG8" s="96"/>
      <c r="BH8" s="96"/>
      <c r="BI8" s="96"/>
      <c r="BJ8" s="96"/>
      <c r="BK8" s="88"/>
      <c r="BL8" s="96"/>
      <c r="BM8" s="96"/>
      <c r="BN8" s="76"/>
      <c r="BO8" s="96"/>
      <c r="BP8" s="96"/>
      <c r="BQ8" s="88"/>
      <c r="BR8" s="96"/>
      <c r="BS8" s="96"/>
      <c r="BT8" s="96"/>
      <c r="BU8" s="96"/>
      <c r="BV8" s="96"/>
      <c r="BW8" s="88"/>
      <c r="BX8" s="96"/>
      <c r="BY8" s="96"/>
      <c r="BZ8" s="96"/>
      <c r="CA8" s="96"/>
      <c r="CB8" s="96"/>
      <c r="CC8" s="88"/>
      <c r="CD8" s="96"/>
      <c r="CE8" s="96"/>
      <c r="CF8" s="96"/>
      <c r="CG8" s="96"/>
      <c r="CH8" s="96"/>
      <c r="CI8" s="88"/>
      <c r="CJ8" s="96"/>
      <c r="CK8" s="96"/>
      <c r="CL8" s="96"/>
      <c r="CM8" s="96"/>
      <c r="CN8" s="96"/>
      <c r="CO8" s="88"/>
      <c r="CP8" s="96"/>
      <c r="CQ8" s="96"/>
      <c r="CR8" s="96"/>
      <c r="CS8" s="96"/>
      <c r="CT8" s="96"/>
      <c r="CU8" s="88"/>
      <c r="CV8" s="96"/>
      <c r="CW8" s="96"/>
      <c r="CX8" s="96"/>
      <c r="CY8" s="98"/>
    </row>
    <row r="9" spans="1:103" s="99" customFormat="1" ht="15" customHeight="1" x14ac:dyDescent="0.25">
      <c r="A9" s="42" t="s">
        <v>41</v>
      </c>
      <c r="B9" s="73">
        <v>45</v>
      </c>
      <c r="C9" s="89"/>
      <c r="D9" s="446"/>
      <c r="E9" s="446"/>
      <c r="F9" s="446"/>
      <c r="G9" s="446"/>
      <c r="H9" s="446"/>
      <c r="I9" s="446"/>
      <c r="J9" s="446"/>
      <c r="K9" s="449"/>
      <c r="L9" s="445"/>
      <c r="M9" s="445"/>
      <c r="N9" s="446"/>
      <c r="O9" s="446"/>
      <c r="P9" s="446"/>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97"/>
      <c r="AV9" s="96"/>
      <c r="AW9" s="101"/>
      <c r="AX9" s="96"/>
      <c r="AY9" s="88"/>
      <c r="AZ9" s="96"/>
      <c r="BA9" s="96"/>
      <c r="BB9" s="96"/>
      <c r="BC9" s="96"/>
      <c r="BD9" s="96"/>
      <c r="BE9" s="88"/>
      <c r="BF9" s="96"/>
      <c r="BG9" s="96"/>
      <c r="BH9" s="96"/>
      <c r="BI9" s="96"/>
      <c r="BJ9" s="96"/>
      <c r="BK9" s="88"/>
      <c r="BL9" s="96"/>
      <c r="BM9" s="96"/>
      <c r="BN9" s="76"/>
      <c r="BO9" s="96"/>
      <c r="BP9" s="96"/>
      <c r="BQ9" s="88"/>
      <c r="BR9" s="96"/>
      <c r="BS9" s="96"/>
      <c r="BT9" s="96"/>
      <c r="BU9" s="96"/>
      <c r="BV9" s="96"/>
      <c r="BW9" s="88"/>
      <c r="BX9" s="96"/>
      <c r="BY9" s="96"/>
      <c r="BZ9" s="96"/>
      <c r="CA9" s="96"/>
      <c r="CB9" s="96"/>
      <c r="CC9" s="88"/>
      <c r="CD9" s="96"/>
      <c r="CE9" s="96"/>
      <c r="CF9" s="96"/>
      <c r="CG9" s="96"/>
      <c r="CH9" s="96"/>
      <c r="CI9" s="88"/>
      <c r="CJ9" s="96"/>
      <c r="CK9" s="96"/>
      <c r="CL9" s="96"/>
      <c r="CM9" s="96"/>
      <c r="CN9" s="96"/>
      <c r="CO9" s="88"/>
      <c r="CP9" s="96"/>
      <c r="CQ9" s="96"/>
      <c r="CR9" s="96"/>
      <c r="CS9" s="96"/>
      <c r="CT9" s="96"/>
      <c r="CU9" s="88"/>
      <c r="CV9" s="96"/>
      <c r="CW9" s="96"/>
      <c r="CX9" s="96"/>
      <c r="CY9" s="98"/>
    </row>
    <row r="10" spans="1:103" s="99" customFormat="1" ht="15" customHeight="1" x14ac:dyDescent="0.25">
      <c r="A10" s="42" t="s">
        <v>42</v>
      </c>
      <c r="B10" s="73">
        <v>-41.7</v>
      </c>
      <c r="C10" s="89"/>
      <c r="D10" s="446"/>
      <c r="E10" s="446"/>
      <c r="F10" s="446"/>
      <c r="G10" s="446"/>
      <c r="H10" s="446"/>
      <c r="I10" s="446"/>
      <c r="J10" s="446"/>
      <c r="K10" s="447"/>
      <c r="L10" s="449"/>
      <c r="M10" s="445"/>
      <c r="N10" s="446"/>
      <c r="O10" s="446"/>
      <c r="P10" s="446"/>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97"/>
      <c r="AV10" s="96"/>
      <c r="AW10" s="101"/>
      <c r="AX10" s="96"/>
      <c r="AY10" s="88"/>
      <c r="AZ10" s="96"/>
      <c r="BA10" s="96"/>
      <c r="BB10" s="96"/>
      <c r="BC10" s="96"/>
      <c r="BD10" s="96"/>
      <c r="BE10" s="88"/>
      <c r="BF10" s="96"/>
      <c r="BG10" s="96"/>
      <c r="BH10" s="96"/>
      <c r="BI10" s="96"/>
      <c r="BJ10" s="96"/>
      <c r="BK10" s="88"/>
      <c r="BL10" s="96"/>
      <c r="BM10" s="96"/>
      <c r="BN10" s="76"/>
      <c r="BO10" s="96"/>
      <c r="BP10" s="96"/>
      <c r="BQ10" s="88"/>
      <c r="BR10" s="96"/>
      <c r="BS10" s="96"/>
      <c r="BT10" s="96"/>
      <c r="BU10" s="96"/>
      <c r="BV10" s="96"/>
      <c r="BW10" s="88"/>
      <c r="BX10" s="96"/>
      <c r="BY10" s="96"/>
      <c r="BZ10" s="96"/>
      <c r="CA10" s="96"/>
      <c r="CB10" s="96"/>
      <c r="CC10" s="88"/>
      <c r="CD10" s="96"/>
      <c r="CE10" s="96"/>
      <c r="CF10" s="96"/>
      <c r="CG10" s="96"/>
      <c r="CH10" s="96"/>
      <c r="CI10" s="88"/>
      <c r="CJ10" s="96"/>
      <c r="CK10" s="96"/>
      <c r="CL10" s="96"/>
      <c r="CM10" s="96"/>
      <c r="CN10" s="96"/>
      <c r="CO10" s="88"/>
      <c r="CP10" s="96"/>
      <c r="CQ10" s="96"/>
      <c r="CR10" s="96"/>
      <c r="CS10" s="96"/>
      <c r="CT10" s="96"/>
      <c r="CU10" s="88"/>
      <c r="CV10" s="96"/>
      <c r="CW10" s="96"/>
      <c r="CX10" s="96"/>
      <c r="CY10" s="98"/>
    </row>
    <row r="11" spans="1:103" s="99" customFormat="1" ht="15" customHeight="1" x14ac:dyDescent="0.25">
      <c r="A11" s="42" t="s">
        <v>43</v>
      </c>
      <c r="B11" s="73">
        <v>61</v>
      </c>
      <c r="C11" s="89"/>
      <c r="D11" s="446"/>
      <c r="E11" s="446"/>
      <c r="F11" s="446"/>
      <c r="G11" s="446"/>
      <c r="H11" s="446"/>
      <c r="I11" s="446"/>
      <c r="J11" s="446"/>
      <c r="K11" s="446"/>
      <c r="L11" s="449"/>
      <c r="M11" s="445"/>
      <c r="N11" s="446"/>
      <c r="O11" s="446"/>
      <c r="P11" s="446"/>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97"/>
      <c r="AV11" s="96"/>
      <c r="AW11" s="101"/>
      <c r="AX11" s="96"/>
      <c r="AY11" s="88"/>
      <c r="AZ11" s="96"/>
      <c r="BA11" s="96"/>
      <c r="BB11" s="96"/>
      <c r="BC11" s="96"/>
      <c r="BD11" s="96"/>
      <c r="BE11" s="88"/>
      <c r="BF11" s="96"/>
      <c r="BG11" s="96"/>
      <c r="BH11" s="96"/>
      <c r="BI11" s="96"/>
      <c r="BJ11" s="96"/>
      <c r="BK11" s="88"/>
      <c r="BL11" s="96"/>
      <c r="BM11" s="96"/>
      <c r="BN11" s="76"/>
      <c r="BO11" s="96"/>
      <c r="BP11" s="96"/>
      <c r="BQ11" s="88"/>
      <c r="BR11" s="96"/>
      <c r="BS11" s="96"/>
      <c r="BT11" s="96"/>
      <c r="BU11" s="96"/>
      <c r="BV11" s="96"/>
      <c r="BW11" s="88"/>
      <c r="BX11" s="96"/>
      <c r="BY11" s="96"/>
      <c r="BZ11" s="96"/>
      <c r="CA11" s="96"/>
      <c r="CB11" s="96"/>
      <c r="CC11" s="88"/>
      <c r="CD11" s="96"/>
      <c r="CE11" s="96"/>
      <c r="CF11" s="96"/>
      <c r="CG11" s="96"/>
      <c r="CH11" s="96"/>
      <c r="CI11" s="88"/>
      <c r="CJ11" s="96"/>
      <c r="CK11" s="96"/>
      <c r="CL11" s="96"/>
      <c r="CM11" s="96"/>
      <c r="CN11" s="96"/>
      <c r="CO11" s="88"/>
      <c r="CP11" s="96"/>
      <c r="CQ11" s="96"/>
      <c r="CR11" s="96"/>
      <c r="CS11" s="96"/>
      <c r="CT11" s="96"/>
      <c r="CU11" s="88"/>
      <c r="CV11" s="96"/>
      <c r="CW11" s="96"/>
      <c r="CX11" s="96"/>
      <c r="CY11" s="98"/>
    </row>
    <row r="12" spans="1:103" s="99" customFormat="1" ht="15" customHeight="1" x14ac:dyDescent="0.25">
      <c r="A12" s="42" t="s">
        <v>151</v>
      </c>
      <c r="B12" s="73">
        <v>-30.8</v>
      </c>
      <c r="C12" s="89"/>
      <c r="D12" s="446"/>
      <c r="E12" s="446"/>
      <c r="F12" s="446"/>
      <c r="G12" s="446"/>
      <c r="H12" s="446"/>
      <c r="I12" s="446"/>
      <c r="J12" s="446"/>
      <c r="K12" s="446"/>
      <c r="L12" s="449"/>
      <c r="M12" s="446"/>
      <c r="N12" s="446"/>
      <c r="O12" s="446"/>
      <c r="P12" s="446"/>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97"/>
      <c r="AV12" s="96"/>
      <c r="AW12" s="101"/>
      <c r="AX12" s="96"/>
      <c r="AY12" s="88"/>
      <c r="AZ12" s="96"/>
      <c r="BA12" s="96"/>
      <c r="BB12" s="96"/>
      <c r="BC12" s="96"/>
      <c r="BD12" s="96"/>
      <c r="BE12" s="88"/>
      <c r="BF12" s="96"/>
      <c r="BG12" s="96"/>
      <c r="BH12" s="96"/>
      <c r="BI12" s="96"/>
      <c r="BJ12" s="96"/>
      <c r="BK12" s="88"/>
      <c r="BL12" s="96"/>
      <c r="BM12" s="96"/>
      <c r="BN12" s="76"/>
      <c r="BO12" s="96"/>
      <c r="BP12" s="96"/>
      <c r="BQ12" s="88"/>
      <c r="BR12" s="96"/>
      <c r="BS12" s="96"/>
      <c r="BT12" s="96"/>
      <c r="BU12" s="96"/>
      <c r="BV12" s="96"/>
      <c r="BW12" s="88"/>
      <c r="BX12" s="96"/>
      <c r="BY12" s="96"/>
      <c r="BZ12" s="96"/>
      <c r="CA12" s="96"/>
      <c r="CB12" s="96"/>
      <c r="CC12" s="88"/>
      <c r="CD12" s="96"/>
      <c r="CE12" s="96"/>
      <c r="CF12" s="96"/>
      <c r="CG12" s="96"/>
      <c r="CH12" s="96"/>
      <c r="CI12" s="88"/>
      <c r="CJ12" s="96"/>
      <c r="CK12" s="96"/>
      <c r="CL12" s="96"/>
      <c r="CM12" s="96"/>
      <c r="CN12" s="96"/>
      <c r="CO12" s="88"/>
      <c r="CP12" s="96"/>
      <c r="CQ12" s="96"/>
      <c r="CR12" s="96"/>
      <c r="CS12" s="96"/>
      <c r="CT12" s="96"/>
      <c r="CU12" s="88"/>
      <c r="CV12" s="96"/>
      <c r="CW12" s="96"/>
      <c r="CX12" s="96"/>
      <c r="CY12" s="98"/>
    </row>
    <row r="13" spans="1:103" s="99" customFormat="1" ht="15" customHeight="1" x14ac:dyDescent="0.25">
      <c r="A13" s="42" t="s">
        <v>152</v>
      </c>
      <c r="B13" s="73">
        <v>42.9</v>
      </c>
      <c r="C13" s="89"/>
      <c r="D13" s="446"/>
      <c r="E13" s="446"/>
      <c r="F13" s="446"/>
      <c r="G13" s="446"/>
      <c r="H13" s="446"/>
      <c r="I13" s="446"/>
      <c r="J13" s="446"/>
      <c r="K13" s="447"/>
      <c r="L13" s="447"/>
      <c r="M13" s="446"/>
      <c r="N13" s="446"/>
      <c r="O13" s="446"/>
      <c r="P13" s="446"/>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97"/>
      <c r="AV13" s="96"/>
      <c r="AW13" s="101"/>
      <c r="AX13" s="96"/>
      <c r="AY13" s="88"/>
      <c r="AZ13" s="96"/>
      <c r="BA13" s="96"/>
      <c r="BB13" s="96"/>
      <c r="BC13" s="96"/>
      <c r="BD13" s="96"/>
      <c r="BE13" s="88"/>
      <c r="BF13" s="96"/>
      <c r="BG13" s="96"/>
      <c r="BH13" s="96"/>
      <c r="BI13" s="96"/>
      <c r="BJ13" s="96"/>
      <c r="BK13" s="88"/>
      <c r="BL13" s="96"/>
      <c r="BM13" s="96"/>
      <c r="BN13" s="76"/>
      <c r="BO13" s="96"/>
      <c r="BP13" s="96"/>
      <c r="BQ13" s="88"/>
      <c r="BR13" s="96"/>
      <c r="BS13" s="96"/>
      <c r="BT13" s="96"/>
      <c r="BU13" s="96"/>
      <c r="BV13" s="96"/>
      <c r="BW13" s="88"/>
      <c r="BX13" s="96"/>
      <c r="BY13" s="96"/>
      <c r="BZ13" s="96"/>
      <c r="CA13" s="96"/>
      <c r="CB13" s="96"/>
      <c r="CC13" s="88"/>
      <c r="CD13" s="96"/>
      <c r="CE13" s="96"/>
      <c r="CF13" s="96"/>
      <c r="CG13" s="96"/>
      <c r="CH13" s="96"/>
      <c r="CI13" s="88"/>
      <c r="CJ13" s="96"/>
      <c r="CK13" s="96"/>
      <c r="CL13" s="96"/>
      <c r="CM13" s="96"/>
      <c r="CN13" s="96"/>
      <c r="CO13" s="88"/>
      <c r="CP13" s="96"/>
      <c r="CQ13" s="96"/>
      <c r="CR13" s="96"/>
      <c r="CS13" s="96"/>
      <c r="CT13" s="96"/>
      <c r="CU13" s="88"/>
      <c r="CV13" s="96"/>
      <c r="CW13" s="96"/>
      <c r="CX13" s="96"/>
      <c r="CY13" s="98"/>
    </row>
    <row r="14" spans="1:103" s="99" customFormat="1" ht="15" customHeight="1" x14ac:dyDescent="0.25">
      <c r="A14" s="268"/>
      <c r="B14" s="73"/>
      <c r="C14" s="89"/>
      <c r="D14" s="446"/>
      <c r="E14" s="446"/>
      <c r="F14" s="446"/>
      <c r="G14" s="446"/>
      <c r="H14" s="446"/>
      <c r="I14" s="446"/>
      <c r="J14" s="446"/>
      <c r="K14" s="446"/>
      <c r="L14" s="446"/>
      <c r="M14" s="446"/>
      <c r="N14" s="446"/>
      <c r="O14" s="446"/>
      <c r="P14" s="446"/>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97"/>
      <c r="AV14" s="96"/>
      <c r="AW14" s="101"/>
      <c r="AX14" s="96"/>
      <c r="AY14" s="88"/>
      <c r="AZ14" s="96"/>
      <c r="BA14" s="96"/>
      <c r="BB14" s="96"/>
      <c r="BC14" s="96"/>
      <c r="BD14" s="96"/>
      <c r="BE14" s="88"/>
      <c r="BF14" s="96"/>
      <c r="BG14" s="96"/>
      <c r="BH14" s="96"/>
      <c r="BI14" s="96"/>
      <c r="BJ14" s="96"/>
      <c r="BK14" s="88"/>
      <c r="BL14" s="96"/>
      <c r="BM14" s="96"/>
      <c r="BN14" s="76"/>
      <c r="BO14" s="96"/>
      <c r="BP14" s="96"/>
      <c r="BQ14" s="88"/>
      <c r="BR14" s="96"/>
      <c r="BS14" s="96"/>
      <c r="BT14" s="96"/>
      <c r="BU14" s="96"/>
      <c r="BV14" s="96"/>
      <c r="BW14" s="88"/>
      <c r="BX14" s="96"/>
      <c r="BY14" s="96"/>
      <c r="BZ14" s="96"/>
      <c r="CA14" s="96"/>
      <c r="CB14" s="96"/>
      <c r="CC14" s="88"/>
      <c r="CD14" s="96"/>
      <c r="CE14" s="96"/>
      <c r="CF14" s="96"/>
      <c r="CG14" s="96"/>
      <c r="CH14" s="96"/>
      <c r="CI14" s="88"/>
      <c r="CJ14" s="96"/>
      <c r="CK14" s="96"/>
      <c r="CL14" s="96"/>
      <c r="CM14" s="96"/>
      <c r="CN14" s="96"/>
      <c r="CO14" s="88"/>
      <c r="CP14" s="96"/>
      <c r="CQ14" s="96"/>
      <c r="CR14" s="96"/>
      <c r="CS14" s="96"/>
      <c r="CT14" s="96"/>
      <c r="CU14" s="88"/>
      <c r="CV14" s="96"/>
      <c r="CW14" s="96"/>
      <c r="CX14" s="96"/>
      <c r="CY14" s="98"/>
    </row>
    <row r="15" spans="1:103" s="99" customFormat="1" ht="15" customHeight="1" x14ac:dyDescent="0.25">
      <c r="A15" s="42" t="s">
        <v>44</v>
      </c>
      <c r="B15" s="373">
        <v>0.4</v>
      </c>
      <c r="C15" s="89"/>
      <c r="D15" s="446"/>
      <c r="E15" s="446"/>
      <c r="F15" s="446"/>
      <c r="G15" s="446"/>
      <c r="H15" s="446"/>
      <c r="I15" s="446"/>
      <c r="J15" s="446"/>
      <c r="K15" s="446"/>
      <c r="L15" s="446"/>
      <c r="M15" s="446"/>
      <c r="N15" s="446"/>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97"/>
      <c r="AV15" s="96"/>
      <c r="AW15" s="101"/>
      <c r="AX15" s="96"/>
      <c r="AY15" s="88"/>
      <c r="AZ15" s="96"/>
      <c r="BA15" s="96"/>
      <c r="BB15" s="96"/>
      <c r="BC15" s="96"/>
      <c r="BD15" s="96"/>
      <c r="BE15" s="88"/>
      <c r="BF15" s="96"/>
      <c r="BG15" s="96"/>
      <c r="BH15" s="96"/>
      <c r="BI15" s="96"/>
      <c r="BJ15" s="96"/>
      <c r="BK15" s="88"/>
      <c r="BL15" s="96"/>
      <c r="BM15" s="96"/>
      <c r="BN15" s="76"/>
      <c r="BO15" s="96"/>
      <c r="BP15" s="96"/>
      <c r="BQ15" s="88"/>
      <c r="BR15" s="96"/>
      <c r="BS15" s="96"/>
      <c r="BT15" s="96"/>
      <c r="BU15" s="96"/>
      <c r="BV15" s="96"/>
      <c r="BW15" s="88"/>
      <c r="BX15" s="96"/>
      <c r="BY15" s="96"/>
      <c r="BZ15" s="96"/>
      <c r="CA15" s="96"/>
      <c r="CB15" s="96"/>
      <c r="CC15" s="88"/>
      <c r="CD15" s="96"/>
      <c r="CE15" s="96"/>
      <c r="CF15" s="96"/>
      <c r="CG15" s="96"/>
      <c r="CH15" s="96"/>
      <c r="CI15" s="88"/>
      <c r="CJ15" s="96"/>
      <c r="CK15" s="96"/>
      <c r="CL15" s="96"/>
      <c r="CM15" s="96"/>
      <c r="CN15" s="96"/>
      <c r="CO15" s="88"/>
      <c r="CP15" s="96"/>
      <c r="CQ15" s="96"/>
      <c r="CR15" s="96"/>
      <c r="CS15" s="96"/>
      <c r="CT15" s="96"/>
      <c r="CU15" s="88"/>
      <c r="CV15" s="96"/>
      <c r="CW15" s="96"/>
      <c r="CX15" s="96"/>
      <c r="CY15" s="98"/>
    </row>
    <row r="16" spans="1:103" s="99" customFormat="1" ht="15" customHeight="1" x14ac:dyDescent="0.25">
      <c r="A16" s="42" t="s">
        <v>45</v>
      </c>
      <c r="B16" s="73">
        <v>16.100000000000001</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97"/>
      <c r="AV16" s="96"/>
      <c r="AW16" s="96"/>
      <c r="AX16" s="96"/>
      <c r="AY16" s="88"/>
      <c r="AZ16" s="96"/>
      <c r="BA16" s="96"/>
      <c r="BB16" s="96"/>
      <c r="BC16" s="96"/>
      <c r="BD16" s="96"/>
      <c r="BE16" s="88"/>
      <c r="BF16" s="96"/>
      <c r="BG16" s="96"/>
      <c r="BH16" s="96"/>
      <c r="BI16" s="96"/>
      <c r="BJ16" s="96"/>
      <c r="BK16" s="88"/>
      <c r="BL16" s="96"/>
      <c r="BM16" s="96"/>
      <c r="BN16" s="96"/>
      <c r="BO16" s="96"/>
      <c r="BP16" s="96"/>
      <c r="BQ16" s="88"/>
      <c r="BR16" s="96"/>
      <c r="BS16" s="96"/>
      <c r="BT16" s="96"/>
      <c r="BU16" s="96"/>
      <c r="BV16" s="96"/>
      <c r="BW16" s="88"/>
      <c r="BX16" s="96"/>
      <c r="BY16" s="96"/>
      <c r="BZ16" s="96"/>
      <c r="CA16" s="96"/>
      <c r="CB16" s="96"/>
      <c r="CC16" s="88"/>
      <c r="CD16" s="96"/>
      <c r="CE16" s="96"/>
      <c r="CF16" s="96"/>
      <c r="CG16" s="96"/>
      <c r="CH16" s="96"/>
      <c r="CI16" s="88"/>
      <c r="CJ16" s="96"/>
      <c r="CK16" s="96"/>
      <c r="CL16" s="96"/>
      <c r="CM16" s="96"/>
      <c r="CN16" s="96"/>
      <c r="CO16" s="88"/>
      <c r="CP16" s="96"/>
      <c r="CQ16" s="96"/>
      <c r="CR16" s="96"/>
      <c r="CS16" s="96"/>
      <c r="CT16" s="96"/>
      <c r="CU16" s="88"/>
      <c r="CV16" s="96"/>
      <c r="CW16" s="96"/>
      <c r="CX16" s="96"/>
      <c r="CY16" s="98"/>
    </row>
    <row r="17" spans="1:103" s="99" customFormat="1" ht="15" customHeight="1" x14ac:dyDescent="0.25">
      <c r="A17" s="42" t="s">
        <v>46</v>
      </c>
      <c r="B17" s="73">
        <v>2.2999999999999998</v>
      </c>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97"/>
      <c r="AV17" s="96"/>
      <c r="AW17" s="96"/>
      <c r="AX17" s="96"/>
      <c r="AY17" s="88"/>
      <c r="AZ17" s="96"/>
      <c r="BA17" s="96"/>
      <c r="BB17" s="96"/>
      <c r="BC17" s="96"/>
      <c r="BD17" s="96"/>
      <c r="BE17" s="88"/>
      <c r="BF17" s="96"/>
      <c r="BG17" s="96"/>
      <c r="BH17" s="96"/>
      <c r="BI17" s="96"/>
      <c r="BJ17" s="96"/>
      <c r="BK17" s="88"/>
      <c r="BL17" s="96"/>
      <c r="BM17" s="96"/>
      <c r="BN17" s="96"/>
      <c r="BO17" s="96"/>
      <c r="BP17" s="96"/>
      <c r="BQ17" s="88"/>
      <c r="BR17" s="96"/>
      <c r="BS17" s="96"/>
      <c r="BT17" s="96"/>
      <c r="BU17" s="96"/>
      <c r="BV17" s="96"/>
      <c r="BW17" s="88"/>
      <c r="BX17" s="96"/>
      <c r="BY17" s="96"/>
      <c r="BZ17" s="96"/>
      <c r="CA17" s="96"/>
      <c r="CB17" s="96"/>
      <c r="CC17" s="88"/>
      <c r="CD17" s="96"/>
      <c r="CE17" s="96"/>
      <c r="CF17" s="96"/>
      <c r="CG17" s="96"/>
      <c r="CH17" s="96"/>
      <c r="CI17" s="88"/>
      <c r="CJ17" s="96"/>
      <c r="CK17" s="96"/>
      <c r="CL17" s="96"/>
      <c r="CM17" s="96"/>
      <c r="CN17" s="96"/>
      <c r="CO17" s="88"/>
      <c r="CP17" s="96"/>
      <c r="CQ17" s="96"/>
      <c r="CR17" s="96"/>
      <c r="CS17" s="96"/>
      <c r="CT17" s="96"/>
      <c r="CU17" s="88"/>
      <c r="CV17" s="96"/>
      <c r="CW17" s="96"/>
      <c r="CX17" s="96"/>
      <c r="CY17" s="98"/>
    </row>
    <row r="18" spans="1:103" s="99" customFormat="1" ht="15" customHeight="1" x14ac:dyDescent="0.25">
      <c r="A18" s="42" t="s">
        <v>153</v>
      </c>
      <c r="B18" s="73">
        <v>5.3</v>
      </c>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97"/>
      <c r="AV18" s="96"/>
      <c r="AW18" s="96"/>
      <c r="AX18" s="96"/>
      <c r="AY18" s="88"/>
      <c r="AZ18" s="96"/>
      <c r="BA18" s="96"/>
      <c r="BB18" s="96"/>
      <c r="BC18" s="96"/>
      <c r="BD18" s="96"/>
      <c r="BE18" s="88"/>
      <c r="BF18" s="96"/>
      <c r="BG18" s="96"/>
      <c r="BH18" s="96"/>
      <c r="BI18" s="96"/>
      <c r="BJ18" s="96"/>
      <c r="BK18" s="88"/>
      <c r="BL18" s="96"/>
      <c r="BM18" s="96"/>
      <c r="BN18" s="96"/>
      <c r="BO18" s="96"/>
      <c r="BP18" s="96"/>
      <c r="BQ18" s="88"/>
      <c r="BR18" s="96"/>
      <c r="BS18" s="96"/>
      <c r="BT18" s="96"/>
      <c r="BU18" s="96"/>
      <c r="BV18" s="96"/>
      <c r="BW18" s="88"/>
      <c r="BX18" s="96"/>
      <c r="BY18" s="96"/>
      <c r="BZ18" s="96"/>
      <c r="CA18" s="96"/>
      <c r="CB18" s="96"/>
      <c r="CC18" s="88"/>
      <c r="CD18" s="96"/>
      <c r="CE18" s="96"/>
      <c r="CF18" s="96"/>
      <c r="CG18" s="96"/>
      <c r="CH18" s="96"/>
      <c r="CI18" s="88"/>
      <c r="CJ18" s="96"/>
      <c r="CK18" s="96"/>
      <c r="CL18" s="96"/>
      <c r="CM18" s="96"/>
      <c r="CN18" s="96"/>
      <c r="CO18" s="88"/>
      <c r="CP18" s="96"/>
      <c r="CQ18" s="96"/>
      <c r="CR18" s="96"/>
      <c r="CS18" s="96"/>
      <c r="CT18" s="96"/>
      <c r="CU18" s="88"/>
      <c r="CV18" s="96"/>
      <c r="CW18" s="96"/>
      <c r="CX18" s="96"/>
      <c r="CY18" s="98"/>
    </row>
    <row r="19" spans="1:103" s="99" customFormat="1" ht="15.75" thickBot="1" x14ac:dyDescent="0.3">
      <c r="A19" s="86" t="s">
        <v>182</v>
      </c>
      <c r="B19" s="214">
        <v>98</v>
      </c>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97"/>
      <c r="AV19" s="96"/>
      <c r="AW19" s="96"/>
      <c r="AX19" s="96"/>
      <c r="AY19" s="88"/>
      <c r="AZ19" s="96"/>
      <c r="BA19" s="96"/>
      <c r="BB19" s="96"/>
      <c r="BC19" s="96"/>
      <c r="BD19" s="96"/>
      <c r="BE19" s="88"/>
      <c r="BF19" s="96"/>
      <c r="BG19" s="96"/>
      <c r="BH19" s="96"/>
      <c r="BI19" s="96"/>
      <c r="BJ19" s="96"/>
      <c r="BK19" s="88"/>
      <c r="BL19" s="96"/>
      <c r="BM19" s="96"/>
      <c r="BN19" s="96"/>
      <c r="BO19" s="96"/>
      <c r="BP19" s="96"/>
      <c r="BQ19" s="88"/>
      <c r="BR19" s="96"/>
      <c r="BS19" s="96"/>
      <c r="BT19" s="96"/>
      <c r="BU19" s="96"/>
      <c r="BV19" s="96"/>
      <c r="BW19" s="88"/>
      <c r="BX19" s="96"/>
      <c r="BY19" s="96"/>
      <c r="BZ19" s="96"/>
      <c r="CA19" s="96"/>
      <c r="CB19" s="96"/>
      <c r="CC19" s="88"/>
      <c r="CD19" s="96"/>
      <c r="CE19" s="96"/>
      <c r="CF19" s="96"/>
      <c r="CG19" s="96"/>
      <c r="CH19" s="96"/>
      <c r="CI19" s="88"/>
      <c r="CJ19" s="96"/>
      <c r="CK19" s="96"/>
      <c r="CL19" s="96"/>
      <c r="CM19" s="96"/>
      <c r="CN19" s="96"/>
      <c r="CO19" s="88"/>
      <c r="CP19" s="96"/>
      <c r="CQ19" s="96"/>
      <c r="CR19" s="96"/>
      <c r="CS19" s="96"/>
      <c r="CT19" s="96"/>
      <c r="CU19" s="88"/>
      <c r="CV19" s="96"/>
      <c r="CW19" s="96"/>
      <c r="CX19" s="96"/>
      <c r="CY19" s="98"/>
    </row>
    <row r="20" spans="1:103" s="99" customFormat="1" x14ac:dyDescent="0.25">
      <c r="A20" s="87"/>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102"/>
      <c r="AW20" s="102"/>
      <c r="AX20" s="102"/>
      <c r="AY20" s="88"/>
      <c r="AZ20" s="102"/>
      <c r="BA20" s="102"/>
      <c r="BB20" s="102"/>
      <c r="BC20" s="102"/>
      <c r="BD20" s="102"/>
      <c r="BE20" s="88"/>
      <c r="BF20" s="102"/>
      <c r="BG20" s="102"/>
      <c r="BH20" s="102"/>
      <c r="BI20" s="102"/>
      <c r="BJ20" s="102"/>
      <c r="BK20" s="88"/>
      <c r="BL20" s="102"/>
      <c r="BM20" s="102"/>
      <c r="BN20" s="102"/>
      <c r="BO20" s="102"/>
      <c r="BP20" s="102"/>
      <c r="BQ20" s="88"/>
      <c r="BR20" s="102"/>
      <c r="BS20" s="102"/>
      <c r="BT20" s="102"/>
      <c r="BU20" s="102"/>
      <c r="BV20" s="102"/>
      <c r="BW20" s="88"/>
      <c r="BX20" s="102"/>
      <c r="BY20" s="102"/>
      <c r="BZ20" s="102"/>
      <c r="CA20" s="102"/>
      <c r="CB20" s="102"/>
      <c r="CC20" s="88"/>
      <c r="CD20" s="102"/>
      <c r="CE20" s="102"/>
      <c r="CF20" s="102"/>
      <c r="CG20" s="102"/>
      <c r="CH20" s="102"/>
      <c r="CI20" s="88"/>
      <c r="CJ20" s="102"/>
      <c r="CK20" s="102"/>
      <c r="CL20" s="102"/>
      <c r="CM20" s="102"/>
      <c r="CN20" s="102"/>
      <c r="CO20" s="88"/>
      <c r="CP20" s="102"/>
      <c r="CQ20" s="102"/>
      <c r="CR20" s="102"/>
      <c r="CS20" s="102"/>
      <c r="CT20" s="102"/>
      <c r="CU20" s="88"/>
      <c r="CV20" s="102"/>
      <c r="CW20" s="102"/>
      <c r="CX20" s="102"/>
      <c r="CY20" s="103"/>
    </row>
    <row r="21" spans="1:103" ht="15.75" thickBot="1" x14ac:dyDescent="0.3">
      <c r="A21" s="42"/>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76"/>
      <c r="AZ21" s="104"/>
      <c r="BA21" s="104"/>
      <c r="BB21" s="104"/>
      <c r="BC21" s="104"/>
      <c r="BD21" s="104"/>
      <c r="BE21" s="76"/>
      <c r="BF21" s="104"/>
      <c r="BG21" s="104"/>
      <c r="BH21" s="104"/>
      <c r="BI21" s="104"/>
      <c r="BJ21" s="104"/>
      <c r="BK21" s="76"/>
      <c r="BL21" s="104"/>
      <c r="BM21" s="104"/>
      <c r="BN21" s="104"/>
      <c r="BO21" s="104"/>
      <c r="BP21" s="104"/>
      <c r="BQ21" s="76"/>
      <c r="BR21" s="104"/>
      <c r="BS21" s="104"/>
      <c r="BT21" s="104"/>
      <c r="BU21" s="104"/>
      <c r="BV21" s="104"/>
      <c r="BW21" s="76"/>
      <c r="BX21" s="104"/>
      <c r="BY21" s="104"/>
      <c r="BZ21" s="104"/>
      <c r="CA21" s="104"/>
      <c r="CB21" s="104"/>
      <c r="CC21" s="76"/>
      <c r="CD21" s="104"/>
      <c r="CE21" s="104"/>
      <c r="CF21" s="104"/>
      <c r="CG21" s="104"/>
      <c r="CH21" s="104"/>
      <c r="CI21" s="76"/>
      <c r="CJ21" s="104"/>
      <c r="CK21" s="104"/>
      <c r="CL21" s="104"/>
      <c r="CM21" s="104"/>
      <c r="CN21" s="104"/>
      <c r="CO21" s="76"/>
      <c r="CP21" s="104"/>
      <c r="CQ21" s="104"/>
      <c r="CR21" s="104"/>
      <c r="CS21" s="104"/>
      <c r="CT21" s="104"/>
      <c r="CU21" s="76"/>
      <c r="CV21" s="104"/>
      <c r="CW21" s="104"/>
      <c r="CX21" s="104"/>
      <c r="CY21" s="105"/>
    </row>
    <row r="22" spans="1:103" ht="15.75" thickBot="1" x14ac:dyDescent="0.3">
      <c r="A22" s="76"/>
      <c r="B22" s="226"/>
      <c r="C22" s="226"/>
      <c r="D22" s="934">
        <v>2022</v>
      </c>
      <c r="E22" s="935"/>
      <c r="F22" s="935"/>
      <c r="G22" s="935"/>
      <c r="H22" s="936"/>
      <c r="I22" s="226"/>
      <c r="J22" s="968">
        <v>2021</v>
      </c>
      <c r="K22" s="969"/>
      <c r="L22" s="969"/>
      <c r="M22" s="969"/>
      <c r="N22" s="970"/>
      <c r="O22" s="226"/>
      <c r="P22" s="968">
        <v>2020</v>
      </c>
      <c r="Q22" s="969"/>
      <c r="R22" s="969"/>
      <c r="S22" s="969"/>
      <c r="T22" s="970"/>
      <c r="U22" s="226"/>
      <c r="V22" s="968">
        <v>2019</v>
      </c>
      <c r="W22" s="969"/>
      <c r="X22" s="969"/>
      <c r="Y22" s="969"/>
      <c r="Z22" s="970"/>
      <c r="AA22" s="226"/>
      <c r="AB22" s="968">
        <v>2018</v>
      </c>
      <c r="AC22" s="969"/>
      <c r="AD22" s="969"/>
      <c r="AE22" s="969"/>
      <c r="AF22" s="970"/>
      <c r="AG22" s="169"/>
      <c r="AH22" s="968">
        <v>2017</v>
      </c>
      <c r="AI22" s="969"/>
      <c r="AJ22" s="969"/>
      <c r="AK22" s="969"/>
      <c r="AL22" s="970"/>
      <c r="AM22" s="169"/>
      <c r="AN22" s="968">
        <v>2016</v>
      </c>
      <c r="AO22" s="969"/>
      <c r="AP22" s="969"/>
      <c r="AQ22" s="969"/>
      <c r="AR22" s="970"/>
      <c r="AS22" s="226"/>
      <c r="AT22" s="968">
        <v>2015</v>
      </c>
      <c r="AU22" s="969"/>
      <c r="AV22" s="969"/>
      <c r="AW22" s="969"/>
      <c r="AX22" s="970"/>
      <c r="AY22" s="76"/>
      <c r="AZ22" s="968">
        <v>2014</v>
      </c>
      <c r="BA22" s="969"/>
      <c r="BB22" s="969"/>
      <c r="BC22" s="969"/>
      <c r="BD22" s="970"/>
      <c r="BE22" s="76"/>
      <c r="BF22" s="968">
        <v>2013</v>
      </c>
      <c r="BG22" s="969"/>
      <c r="BH22" s="969"/>
      <c r="BI22" s="969"/>
      <c r="BJ22" s="970"/>
      <c r="BK22" s="76"/>
      <c r="BL22" s="968">
        <v>2012</v>
      </c>
      <c r="BM22" s="969"/>
      <c r="BN22" s="969"/>
      <c r="BO22" s="969"/>
      <c r="BP22" s="970"/>
      <c r="BQ22" s="76"/>
      <c r="BR22" s="968">
        <v>2011</v>
      </c>
      <c r="BS22" s="969"/>
      <c r="BT22" s="969"/>
      <c r="BU22" s="969"/>
      <c r="BV22" s="970"/>
      <c r="BW22" s="76"/>
      <c r="BX22" s="968">
        <v>2010</v>
      </c>
      <c r="BY22" s="969"/>
      <c r="BZ22" s="969"/>
      <c r="CA22" s="969"/>
      <c r="CB22" s="970"/>
      <c r="CC22" s="76"/>
      <c r="CD22" s="968">
        <v>2009</v>
      </c>
      <c r="CE22" s="969"/>
      <c r="CF22" s="969"/>
      <c r="CG22" s="969"/>
      <c r="CH22" s="970"/>
      <c r="CI22" s="76"/>
      <c r="CJ22" s="968">
        <v>2008</v>
      </c>
      <c r="CK22" s="969"/>
      <c r="CL22" s="969"/>
      <c r="CM22" s="969"/>
      <c r="CN22" s="970"/>
      <c r="CO22" s="76"/>
      <c r="CP22" s="968">
        <v>2007</v>
      </c>
      <c r="CQ22" s="969"/>
      <c r="CR22" s="969"/>
      <c r="CS22" s="969"/>
      <c r="CT22" s="970"/>
      <c r="CU22" s="76"/>
      <c r="CV22" s="968">
        <v>2006</v>
      </c>
      <c r="CW22" s="969"/>
      <c r="CX22" s="969"/>
      <c r="CY22" s="970"/>
    </row>
    <row r="23" spans="1:103" s="154" customFormat="1" x14ac:dyDescent="0.25">
      <c r="A23" s="114"/>
      <c r="B23" s="96"/>
      <c r="C23" s="96"/>
      <c r="D23" s="450" t="s">
        <v>277</v>
      </c>
      <c r="E23" s="96" t="s">
        <v>278</v>
      </c>
      <c r="F23" s="10" t="s">
        <v>279</v>
      </c>
      <c r="G23" s="80" t="s">
        <v>280</v>
      </c>
      <c r="H23" s="98" t="s">
        <v>257</v>
      </c>
      <c r="I23" s="96"/>
      <c r="J23" s="149" t="s">
        <v>277</v>
      </c>
      <c r="K23" s="96" t="s">
        <v>278</v>
      </c>
      <c r="L23" s="96" t="s">
        <v>279</v>
      </c>
      <c r="M23" s="96" t="s">
        <v>280</v>
      </c>
      <c r="N23" s="98" t="s">
        <v>258</v>
      </c>
      <c r="O23" s="96"/>
      <c r="P23" s="149" t="s">
        <v>277</v>
      </c>
      <c r="Q23" s="96" t="s">
        <v>278</v>
      </c>
      <c r="R23" s="96" t="s">
        <v>279</v>
      </c>
      <c r="S23" s="96" t="s">
        <v>280</v>
      </c>
      <c r="T23" s="98" t="s">
        <v>259</v>
      </c>
      <c r="U23" s="96"/>
      <c r="V23" s="149" t="s">
        <v>277</v>
      </c>
      <c r="W23" s="96" t="s">
        <v>278</v>
      </c>
      <c r="X23" s="96" t="s">
        <v>279</v>
      </c>
      <c r="Y23" s="96" t="s">
        <v>280</v>
      </c>
      <c r="Z23" s="98" t="s">
        <v>260</v>
      </c>
      <c r="AA23" s="96"/>
      <c r="AB23" s="149" t="s">
        <v>277</v>
      </c>
      <c r="AC23" s="96" t="s">
        <v>278</v>
      </c>
      <c r="AD23" s="96" t="s">
        <v>279</v>
      </c>
      <c r="AE23" s="96" t="s">
        <v>280</v>
      </c>
      <c r="AF23" s="98" t="s">
        <v>261</v>
      </c>
      <c r="AG23" s="169"/>
      <c r="AH23" s="149" t="s">
        <v>277</v>
      </c>
      <c r="AI23" s="96" t="s">
        <v>278</v>
      </c>
      <c r="AJ23" s="96" t="s">
        <v>279</v>
      </c>
      <c r="AK23" s="96" t="s">
        <v>280</v>
      </c>
      <c r="AL23" s="98" t="s">
        <v>262</v>
      </c>
      <c r="AM23" s="169"/>
      <c r="AN23" s="149" t="s">
        <v>277</v>
      </c>
      <c r="AO23" s="96" t="s">
        <v>278</v>
      </c>
      <c r="AP23" s="96" t="s">
        <v>279</v>
      </c>
      <c r="AQ23" s="96" t="s">
        <v>280</v>
      </c>
      <c r="AR23" s="98" t="s">
        <v>263</v>
      </c>
      <c r="AS23" s="96"/>
      <c r="AT23" s="149" t="s">
        <v>277</v>
      </c>
      <c r="AU23" s="96" t="s">
        <v>278</v>
      </c>
      <c r="AV23" s="96" t="s">
        <v>279</v>
      </c>
      <c r="AW23" s="96" t="s">
        <v>280</v>
      </c>
      <c r="AX23" s="98" t="s">
        <v>264</v>
      </c>
      <c r="AY23" s="114"/>
      <c r="AZ23" s="149" t="s">
        <v>277</v>
      </c>
      <c r="BA23" s="96" t="s">
        <v>278</v>
      </c>
      <c r="BB23" s="96" t="s">
        <v>279</v>
      </c>
      <c r="BC23" s="96" t="s">
        <v>280</v>
      </c>
      <c r="BD23" s="98" t="s">
        <v>265</v>
      </c>
      <c r="BE23" s="114"/>
      <c r="BF23" s="149" t="s">
        <v>277</v>
      </c>
      <c r="BG23" s="96" t="s">
        <v>278</v>
      </c>
      <c r="BH23" s="96" t="s">
        <v>279</v>
      </c>
      <c r="BI23" s="96" t="s">
        <v>280</v>
      </c>
      <c r="BJ23" s="98" t="s">
        <v>266</v>
      </c>
      <c r="BK23" s="114"/>
      <c r="BL23" s="149" t="s">
        <v>277</v>
      </c>
      <c r="BM23" s="96" t="s">
        <v>278</v>
      </c>
      <c r="BN23" s="96" t="s">
        <v>279</v>
      </c>
      <c r="BO23" s="96" t="s">
        <v>280</v>
      </c>
      <c r="BP23" s="98" t="s">
        <v>267</v>
      </c>
      <c r="BQ23" s="114"/>
      <c r="BR23" s="149" t="s">
        <v>277</v>
      </c>
      <c r="BS23" s="96" t="s">
        <v>278</v>
      </c>
      <c r="BT23" s="96" t="s">
        <v>279</v>
      </c>
      <c r="BU23" s="96" t="s">
        <v>280</v>
      </c>
      <c r="BV23" s="98" t="s">
        <v>268</v>
      </c>
      <c r="BW23" s="114"/>
      <c r="BX23" s="149" t="s">
        <v>277</v>
      </c>
      <c r="BY23" s="96" t="s">
        <v>278</v>
      </c>
      <c r="BZ23" s="96" t="s">
        <v>279</v>
      </c>
      <c r="CA23" s="96" t="s">
        <v>280</v>
      </c>
      <c r="CB23" s="98" t="s">
        <v>269</v>
      </c>
      <c r="CC23" s="114"/>
      <c r="CD23" s="149" t="s">
        <v>277</v>
      </c>
      <c r="CE23" s="96" t="s">
        <v>278</v>
      </c>
      <c r="CF23" s="96" t="s">
        <v>279</v>
      </c>
      <c r="CG23" s="96" t="s">
        <v>280</v>
      </c>
      <c r="CH23" s="98" t="s">
        <v>270</v>
      </c>
      <c r="CI23" s="114"/>
      <c r="CJ23" s="149" t="s">
        <v>277</v>
      </c>
      <c r="CK23" s="96" t="s">
        <v>278</v>
      </c>
      <c r="CL23" s="96" t="s">
        <v>279</v>
      </c>
      <c r="CM23" s="96" t="s">
        <v>280</v>
      </c>
      <c r="CN23" s="98" t="s">
        <v>271</v>
      </c>
      <c r="CO23" s="114"/>
      <c r="CP23" s="149" t="s">
        <v>277</v>
      </c>
      <c r="CQ23" s="96" t="s">
        <v>278</v>
      </c>
      <c r="CR23" s="96" t="s">
        <v>279</v>
      </c>
      <c r="CS23" s="96" t="s">
        <v>280</v>
      </c>
      <c r="CT23" s="98" t="s">
        <v>272</v>
      </c>
      <c r="CU23" s="114"/>
      <c r="CV23" s="149" t="s">
        <v>278</v>
      </c>
      <c r="CW23" s="96" t="s">
        <v>279</v>
      </c>
      <c r="CX23" s="96" t="s">
        <v>280</v>
      </c>
      <c r="CY23" s="98" t="s">
        <v>273</v>
      </c>
    </row>
    <row r="24" spans="1:103" x14ac:dyDescent="0.25">
      <c r="A24" s="76"/>
      <c r="B24" s="104"/>
      <c r="C24" s="104"/>
      <c r="D24" s="106"/>
      <c r="E24" s="396"/>
      <c r="F24" s="396"/>
      <c r="G24" s="396"/>
      <c r="H24" s="105"/>
      <c r="I24" s="104"/>
      <c r="J24" s="106"/>
      <c r="K24" s="396"/>
      <c r="L24" s="396"/>
      <c r="M24" s="396"/>
      <c r="N24" s="105"/>
      <c r="O24" s="104"/>
      <c r="P24" s="106"/>
      <c r="Q24" s="396"/>
      <c r="R24" s="396"/>
      <c r="S24" s="396"/>
      <c r="T24" s="105"/>
      <c r="U24" s="104"/>
      <c r="V24" s="106"/>
      <c r="W24" s="104"/>
      <c r="X24" s="104"/>
      <c r="Y24" s="104"/>
      <c r="Z24" s="105"/>
      <c r="AA24" s="104"/>
      <c r="AB24" s="106"/>
      <c r="AC24" s="104"/>
      <c r="AD24" s="104"/>
      <c r="AE24" s="104"/>
      <c r="AF24" s="105"/>
      <c r="AG24" s="104"/>
      <c r="AH24" s="106"/>
      <c r="AI24" s="104"/>
      <c r="AJ24" s="104"/>
      <c r="AK24" s="104"/>
      <c r="AL24" s="105"/>
      <c r="AM24" s="104"/>
      <c r="AN24" s="106"/>
      <c r="AO24" s="104"/>
      <c r="AP24" s="104"/>
      <c r="AQ24" s="104"/>
      <c r="AR24" s="105"/>
      <c r="AS24" s="104"/>
      <c r="AT24" s="106"/>
      <c r="AU24" s="104"/>
      <c r="AV24" s="104"/>
      <c r="AW24" s="104"/>
      <c r="AX24" s="105"/>
      <c r="AY24" s="76"/>
      <c r="AZ24" s="106"/>
      <c r="BA24" s="104"/>
      <c r="BB24" s="104"/>
      <c r="BC24" s="104"/>
      <c r="BD24" s="105"/>
      <c r="BE24" s="76"/>
      <c r="BF24" s="106"/>
      <c r="BG24" s="104"/>
      <c r="BH24" s="104"/>
      <c r="BI24" s="104"/>
      <c r="BJ24" s="105"/>
      <c r="BK24" s="76"/>
      <c r="BL24" s="106"/>
      <c r="BM24" s="104"/>
      <c r="BN24" s="104"/>
      <c r="BO24" s="104"/>
      <c r="BP24" s="105"/>
      <c r="BQ24" s="76"/>
      <c r="BR24" s="106"/>
      <c r="BS24" s="104"/>
      <c r="BT24" s="104"/>
      <c r="BU24" s="104"/>
      <c r="BV24" s="105"/>
      <c r="BW24" s="76"/>
      <c r="BX24" s="106"/>
      <c r="BY24" s="104"/>
      <c r="BZ24" s="104"/>
      <c r="CA24" s="104"/>
      <c r="CB24" s="105"/>
      <c r="CC24" s="76"/>
      <c r="CD24" s="106"/>
      <c r="CE24" s="104"/>
      <c r="CF24" s="104"/>
      <c r="CG24" s="104"/>
      <c r="CH24" s="105"/>
      <c r="CI24" s="76"/>
      <c r="CJ24" s="106"/>
      <c r="CK24" s="104"/>
      <c r="CL24" s="104"/>
      <c r="CM24" s="104"/>
      <c r="CN24" s="105"/>
      <c r="CO24" s="76"/>
      <c r="CP24" s="106"/>
      <c r="CQ24" s="104"/>
      <c r="CR24" s="104"/>
      <c r="CS24" s="104"/>
      <c r="CT24" s="105"/>
      <c r="CU24" s="76"/>
      <c r="CV24" s="106"/>
      <c r="CW24" s="104"/>
      <c r="CX24" s="104"/>
      <c r="CY24" s="105"/>
    </row>
    <row r="25" spans="1:103" s="99" customFormat="1" x14ac:dyDescent="0.25">
      <c r="A25" s="88" t="s">
        <v>3</v>
      </c>
      <c r="B25" s="102"/>
      <c r="C25" s="102"/>
      <c r="D25" s="107">
        <v>23249</v>
      </c>
      <c r="E25" s="397">
        <v>22157.294000000002</v>
      </c>
      <c r="F25" s="397">
        <v>21787.705999999998</v>
      </c>
      <c r="G25" s="397">
        <v>22309</v>
      </c>
      <c r="H25" s="103">
        <v>89503</v>
      </c>
      <c r="I25" s="102"/>
      <c r="J25" s="107">
        <v>21562</v>
      </c>
      <c r="K25" s="397">
        <v>22465</v>
      </c>
      <c r="L25" s="397">
        <v>23182</v>
      </c>
      <c r="M25" s="397">
        <v>23277</v>
      </c>
      <c r="N25" s="103">
        <v>90486</v>
      </c>
      <c r="O25" s="102"/>
      <c r="P25" s="107">
        <v>21697</v>
      </c>
      <c r="Q25" s="397">
        <v>22956</v>
      </c>
      <c r="R25" s="397">
        <v>22769</v>
      </c>
      <c r="S25" s="397">
        <v>20653</v>
      </c>
      <c r="T25" s="103">
        <v>88075</v>
      </c>
      <c r="U25" s="102"/>
      <c r="V25" s="107">
        <v>23070</v>
      </c>
      <c r="W25" s="102">
        <v>22438</v>
      </c>
      <c r="X25" s="102">
        <v>21895</v>
      </c>
      <c r="Y25" s="102">
        <v>23388</v>
      </c>
      <c r="Z25" s="103">
        <v>90791</v>
      </c>
      <c r="AA25" s="102"/>
      <c r="AB25" s="107">
        <v>22063</v>
      </c>
      <c r="AC25" s="102">
        <v>22966</v>
      </c>
      <c r="AD25" s="102">
        <v>23424</v>
      </c>
      <c r="AE25" s="102">
        <v>24059</v>
      </c>
      <c r="AF25" s="103">
        <v>92512</v>
      </c>
      <c r="AG25" s="102"/>
      <c r="AH25" s="107">
        <v>21460</v>
      </c>
      <c r="AI25" s="102">
        <v>22508</v>
      </c>
      <c r="AJ25" s="102">
        <v>22435</v>
      </c>
      <c r="AK25" s="102">
        <v>21379</v>
      </c>
      <c r="AL25" s="103">
        <v>87782</v>
      </c>
      <c r="AM25" s="102"/>
      <c r="AN25" s="107">
        <v>21517</v>
      </c>
      <c r="AO25" s="102">
        <v>21749</v>
      </c>
      <c r="AP25" s="102">
        <v>21679</v>
      </c>
      <c r="AQ25" s="102">
        <v>21097</v>
      </c>
      <c r="AR25" s="103">
        <v>86042</v>
      </c>
      <c r="AS25" s="102"/>
      <c r="AT25" s="107">
        <v>21418</v>
      </c>
      <c r="AU25" s="102">
        <v>23082</v>
      </c>
      <c r="AV25" s="102">
        <v>22234</v>
      </c>
      <c r="AW25" s="102">
        <v>20799</v>
      </c>
      <c r="AX25" s="103">
        <v>87533</v>
      </c>
      <c r="AY25" s="88"/>
      <c r="AZ25" s="107">
        <v>20862</v>
      </c>
      <c r="BA25" s="102">
        <v>21286</v>
      </c>
      <c r="BB25" s="102">
        <v>22026</v>
      </c>
      <c r="BC25" s="102">
        <v>21744</v>
      </c>
      <c r="BD25" s="103">
        <v>85918</v>
      </c>
      <c r="BE25" s="108"/>
      <c r="BF25" s="107">
        <v>21765</v>
      </c>
      <c r="BG25" s="102">
        <v>22667</v>
      </c>
      <c r="BH25" s="102">
        <v>22022</v>
      </c>
      <c r="BI25" s="102">
        <v>20951</v>
      </c>
      <c r="BJ25" s="103">
        <v>87405</v>
      </c>
      <c r="BK25" s="108"/>
      <c r="BL25" s="107">
        <v>19446</v>
      </c>
      <c r="BM25" s="102">
        <v>21202</v>
      </c>
      <c r="BN25" s="102">
        <v>22230</v>
      </c>
      <c r="BO25" s="102">
        <v>21193</v>
      </c>
      <c r="BP25" s="103">
        <v>84071</v>
      </c>
      <c r="BQ25" s="108"/>
      <c r="BR25" s="107">
        <v>20293</v>
      </c>
      <c r="BS25" s="102">
        <v>20020</v>
      </c>
      <c r="BT25" s="102">
        <v>19591</v>
      </c>
      <c r="BU25" s="102">
        <v>18603</v>
      </c>
      <c r="BV25" s="103">
        <v>78507</v>
      </c>
      <c r="BW25" s="108"/>
      <c r="BX25" s="107">
        <v>14484</v>
      </c>
      <c r="BY25" s="102">
        <v>19383</v>
      </c>
      <c r="BZ25" s="102">
        <v>20172</v>
      </c>
      <c r="CA25" s="102">
        <v>20442</v>
      </c>
      <c r="CB25" s="103">
        <v>74481</v>
      </c>
      <c r="CC25" s="108"/>
      <c r="CD25" s="107">
        <v>11988</v>
      </c>
      <c r="CE25" s="102">
        <v>10774</v>
      </c>
      <c r="CF25" s="102">
        <v>11594</v>
      </c>
      <c r="CG25" s="102">
        <v>12162</v>
      </c>
      <c r="CH25" s="103">
        <v>46518</v>
      </c>
      <c r="CI25" s="108"/>
      <c r="CJ25" s="107">
        <v>14285</v>
      </c>
      <c r="CK25" s="102">
        <v>14293</v>
      </c>
      <c r="CL25" s="102">
        <v>14163</v>
      </c>
      <c r="CM25" s="102">
        <v>12708</v>
      </c>
      <c r="CN25" s="103">
        <v>55449</v>
      </c>
      <c r="CO25" s="108"/>
      <c r="CP25" s="107">
        <v>13079</v>
      </c>
      <c r="CQ25" s="102">
        <v>13044</v>
      </c>
      <c r="CR25" s="102">
        <v>12966</v>
      </c>
      <c r="CS25" s="102">
        <v>13203</v>
      </c>
      <c r="CT25" s="103">
        <v>52292</v>
      </c>
      <c r="CU25" s="108"/>
      <c r="CV25" s="107">
        <v>6443</v>
      </c>
      <c r="CW25" s="102">
        <v>12513</v>
      </c>
      <c r="CX25" s="102">
        <v>11625</v>
      </c>
      <c r="CY25" s="103">
        <v>30581</v>
      </c>
    </row>
    <row r="26" spans="1:103" s="249" customFormat="1" x14ac:dyDescent="0.25">
      <c r="A26" s="88" t="s">
        <v>4</v>
      </c>
      <c r="B26" s="191"/>
      <c r="C26" s="191"/>
      <c r="D26" s="247">
        <v>12319</v>
      </c>
      <c r="E26" s="410">
        <v>12062.432199999999</v>
      </c>
      <c r="F26" s="410">
        <v>12030.567800000001</v>
      </c>
      <c r="G26" s="410">
        <v>12027</v>
      </c>
      <c r="H26" s="248">
        <v>48439</v>
      </c>
      <c r="I26" s="191"/>
      <c r="J26" s="247">
        <v>12157</v>
      </c>
      <c r="K26" s="410">
        <v>12152</v>
      </c>
      <c r="L26" s="410">
        <v>12488</v>
      </c>
      <c r="M26" s="410">
        <v>12641</v>
      </c>
      <c r="N26" s="248">
        <v>49438</v>
      </c>
      <c r="O26" s="191"/>
      <c r="P26" s="247">
        <v>11960</v>
      </c>
      <c r="Q26" s="410">
        <v>12585</v>
      </c>
      <c r="R26" s="410">
        <v>12517</v>
      </c>
      <c r="S26" s="410">
        <v>12175</v>
      </c>
      <c r="T26" s="248">
        <v>49237</v>
      </c>
      <c r="U26" s="191"/>
      <c r="V26" s="247">
        <v>12465</v>
      </c>
      <c r="W26" s="191">
        <v>11978</v>
      </c>
      <c r="X26" s="191">
        <v>11937</v>
      </c>
      <c r="Y26" s="191">
        <v>12906</v>
      </c>
      <c r="Z26" s="248">
        <v>49286</v>
      </c>
      <c r="AA26" s="191"/>
      <c r="AB26" s="247">
        <v>12038</v>
      </c>
      <c r="AC26" s="191">
        <v>12477</v>
      </c>
      <c r="AD26" s="191">
        <v>12356</v>
      </c>
      <c r="AE26" s="191">
        <v>12473</v>
      </c>
      <c r="AF26" s="248">
        <v>49344</v>
      </c>
      <c r="AG26" s="191"/>
      <c r="AH26" s="247">
        <v>11838</v>
      </c>
      <c r="AI26" s="191">
        <v>12120</v>
      </c>
      <c r="AJ26" s="191">
        <v>12137</v>
      </c>
      <c r="AK26" s="191">
        <v>11804</v>
      </c>
      <c r="AL26" s="248">
        <v>47899</v>
      </c>
      <c r="AM26" s="191"/>
      <c r="AN26" s="247">
        <v>11826</v>
      </c>
      <c r="AO26" s="191">
        <v>12133</v>
      </c>
      <c r="AP26" s="191">
        <v>12064</v>
      </c>
      <c r="AQ26" s="191">
        <v>11976</v>
      </c>
      <c r="AR26" s="248">
        <v>47999</v>
      </c>
      <c r="AS26" s="191"/>
      <c r="AT26" s="247">
        <v>11868</v>
      </c>
      <c r="AU26" s="191">
        <v>12513</v>
      </c>
      <c r="AV26" s="191">
        <v>12228</v>
      </c>
      <c r="AW26" s="191">
        <v>11593</v>
      </c>
      <c r="AX26" s="248">
        <v>48202</v>
      </c>
      <c r="AY26" s="217"/>
      <c r="AZ26" s="247">
        <v>11181</v>
      </c>
      <c r="BA26" s="191">
        <v>11665</v>
      </c>
      <c r="BB26" s="191">
        <v>11949</v>
      </c>
      <c r="BC26" s="191">
        <v>12006</v>
      </c>
      <c r="BD26" s="248">
        <v>46801</v>
      </c>
      <c r="BE26" s="155"/>
      <c r="BF26" s="247">
        <v>11596</v>
      </c>
      <c r="BG26" s="191">
        <v>11975</v>
      </c>
      <c r="BH26" s="191">
        <v>11840</v>
      </c>
      <c r="BI26" s="191">
        <v>11543</v>
      </c>
      <c r="BJ26" s="248">
        <v>46954</v>
      </c>
      <c r="BK26" s="155"/>
      <c r="BL26" s="247">
        <v>9212</v>
      </c>
      <c r="BM26" s="191">
        <v>10519</v>
      </c>
      <c r="BN26" s="191">
        <v>11541</v>
      </c>
      <c r="BO26" s="191">
        <v>11303</v>
      </c>
      <c r="BP26" s="248">
        <v>42575</v>
      </c>
      <c r="BQ26" s="155"/>
      <c r="BR26" s="247">
        <v>8929</v>
      </c>
      <c r="BS26" s="191">
        <v>8912</v>
      </c>
      <c r="BT26" s="191">
        <v>8937</v>
      </c>
      <c r="BU26" s="191">
        <v>8786</v>
      </c>
      <c r="BV26" s="248">
        <v>35564</v>
      </c>
      <c r="BW26" s="155"/>
      <c r="BX26" s="247">
        <v>6217</v>
      </c>
      <c r="BY26" s="191">
        <v>8818</v>
      </c>
      <c r="BZ26" s="191">
        <v>9210</v>
      </c>
      <c r="CA26" s="191">
        <v>9151</v>
      </c>
      <c r="CB26" s="248">
        <v>33396</v>
      </c>
      <c r="CC26" s="155"/>
      <c r="CD26" s="247">
        <v>5051</v>
      </c>
      <c r="CE26" s="191">
        <v>4604</v>
      </c>
      <c r="CF26" s="191">
        <v>5007</v>
      </c>
      <c r="CG26" s="191">
        <v>5296</v>
      </c>
      <c r="CH26" s="248">
        <v>19958</v>
      </c>
      <c r="CI26" s="155"/>
      <c r="CJ26" s="247">
        <v>6065</v>
      </c>
      <c r="CK26" s="191">
        <v>6103</v>
      </c>
      <c r="CL26" s="191">
        <v>5994</v>
      </c>
      <c r="CM26" s="191">
        <v>5619</v>
      </c>
      <c r="CN26" s="248">
        <v>23781</v>
      </c>
      <c r="CO26" s="155"/>
      <c r="CP26" s="247">
        <v>5683</v>
      </c>
      <c r="CQ26" s="191">
        <v>5724</v>
      </c>
      <c r="CR26" s="191">
        <v>5608</v>
      </c>
      <c r="CS26" s="191">
        <v>6124</v>
      </c>
      <c r="CT26" s="248">
        <v>23139</v>
      </c>
      <c r="CU26" s="155"/>
      <c r="CV26" s="247">
        <v>2681</v>
      </c>
      <c r="CW26" s="191">
        <v>5137</v>
      </c>
      <c r="CX26" s="191">
        <v>5050</v>
      </c>
      <c r="CY26" s="248">
        <v>12868</v>
      </c>
    </row>
    <row r="27" spans="1:103" s="99" customFormat="1" x14ac:dyDescent="0.25">
      <c r="A27" s="88" t="s">
        <v>5</v>
      </c>
      <c r="B27" s="102"/>
      <c r="C27" s="102"/>
      <c r="D27" s="107">
        <v>10930</v>
      </c>
      <c r="E27" s="397">
        <v>10094.861800000002</v>
      </c>
      <c r="F27" s="397">
        <v>9757.1381999999976</v>
      </c>
      <c r="G27" s="397">
        <v>10282</v>
      </c>
      <c r="H27" s="103">
        <v>41064</v>
      </c>
      <c r="I27" s="102"/>
      <c r="J27" s="107">
        <v>9405</v>
      </c>
      <c r="K27" s="397">
        <v>10313</v>
      </c>
      <c r="L27" s="397">
        <v>10694</v>
      </c>
      <c r="M27" s="397">
        <v>10636</v>
      </c>
      <c r="N27" s="103">
        <v>41048</v>
      </c>
      <c r="O27" s="102"/>
      <c r="P27" s="107">
        <v>9737</v>
      </c>
      <c r="Q27" s="397">
        <v>10371</v>
      </c>
      <c r="R27" s="397">
        <v>10252</v>
      </c>
      <c r="S27" s="397">
        <v>8478</v>
      </c>
      <c r="T27" s="103">
        <v>38838</v>
      </c>
      <c r="U27" s="102"/>
      <c r="V27" s="107">
        <v>10605</v>
      </c>
      <c r="W27" s="102">
        <v>10460</v>
      </c>
      <c r="X27" s="102">
        <v>9958</v>
      </c>
      <c r="Y27" s="102">
        <v>10482</v>
      </c>
      <c r="Z27" s="103">
        <v>41505</v>
      </c>
      <c r="AA27" s="102"/>
      <c r="AB27" s="107">
        <v>10025</v>
      </c>
      <c r="AC27" s="102">
        <v>10489</v>
      </c>
      <c r="AD27" s="102">
        <v>11068</v>
      </c>
      <c r="AE27" s="102">
        <v>11586</v>
      </c>
      <c r="AF27" s="103">
        <v>43168</v>
      </c>
      <c r="AG27" s="102"/>
      <c r="AH27" s="107">
        <v>9622</v>
      </c>
      <c r="AI27" s="102">
        <v>10388</v>
      </c>
      <c r="AJ27" s="102">
        <v>10298</v>
      </c>
      <c r="AK27" s="102">
        <v>9575</v>
      </c>
      <c r="AL27" s="103">
        <v>39883</v>
      </c>
      <c r="AM27" s="102"/>
      <c r="AN27" s="107">
        <v>9691</v>
      </c>
      <c r="AO27" s="102">
        <v>9616</v>
      </c>
      <c r="AP27" s="102">
        <v>9615</v>
      </c>
      <c r="AQ27" s="102">
        <v>9121</v>
      </c>
      <c r="AR27" s="103">
        <v>38043</v>
      </c>
      <c r="AS27" s="102"/>
      <c r="AT27" s="107">
        <v>9550</v>
      </c>
      <c r="AU27" s="102">
        <v>10569</v>
      </c>
      <c r="AV27" s="102">
        <v>10006</v>
      </c>
      <c r="AW27" s="102">
        <v>9206</v>
      </c>
      <c r="AX27" s="103">
        <v>39331</v>
      </c>
      <c r="AY27" s="88"/>
      <c r="AZ27" s="107">
        <v>9681</v>
      </c>
      <c r="BA27" s="102">
        <v>9621</v>
      </c>
      <c r="BB27" s="102">
        <v>10077</v>
      </c>
      <c r="BC27" s="102">
        <v>9738</v>
      </c>
      <c r="BD27" s="103">
        <v>39117</v>
      </c>
      <c r="BE27" s="108"/>
      <c r="BF27" s="107">
        <v>10169</v>
      </c>
      <c r="BG27" s="102">
        <v>10692</v>
      </c>
      <c r="BH27" s="102">
        <v>10182</v>
      </c>
      <c r="BI27" s="102">
        <v>9408</v>
      </c>
      <c r="BJ27" s="103">
        <v>40451</v>
      </c>
      <c r="BK27" s="108"/>
      <c r="BL27" s="107">
        <v>10234</v>
      </c>
      <c r="BM27" s="102">
        <v>10683</v>
      </c>
      <c r="BN27" s="102">
        <v>10689</v>
      </c>
      <c r="BO27" s="102">
        <v>9890</v>
      </c>
      <c r="BP27" s="103">
        <v>41496</v>
      </c>
      <c r="BQ27" s="108"/>
      <c r="BR27" s="107">
        <v>11364</v>
      </c>
      <c r="BS27" s="102">
        <v>11108</v>
      </c>
      <c r="BT27" s="102">
        <v>10654</v>
      </c>
      <c r="BU27" s="102">
        <v>9817</v>
      </c>
      <c r="BV27" s="103">
        <v>42943</v>
      </c>
      <c r="BW27" s="108"/>
      <c r="BX27" s="107">
        <v>8267</v>
      </c>
      <c r="BY27" s="102">
        <v>10565</v>
      </c>
      <c r="BZ27" s="102">
        <v>10962</v>
      </c>
      <c r="CA27" s="102">
        <v>11291</v>
      </c>
      <c r="CB27" s="103">
        <v>41085</v>
      </c>
      <c r="CC27" s="108"/>
      <c r="CD27" s="107">
        <v>6937</v>
      </c>
      <c r="CE27" s="102">
        <v>6170</v>
      </c>
      <c r="CF27" s="102">
        <v>6587</v>
      </c>
      <c r="CG27" s="102">
        <v>6866</v>
      </c>
      <c r="CH27" s="103">
        <v>26560</v>
      </c>
      <c r="CI27" s="108"/>
      <c r="CJ27" s="107">
        <v>8220</v>
      </c>
      <c r="CK27" s="102">
        <v>8190</v>
      </c>
      <c r="CL27" s="102">
        <v>8169</v>
      </c>
      <c r="CM27" s="102">
        <v>7089</v>
      </c>
      <c r="CN27" s="103">
        <v>31668</v>
      </c>
      <c r="CO27" s="108"/>
      <c r="CP27" s="107">
        <v>7396</v>
      </c>
      <c r="CQ27" s="102">
        <v>7320</v>
      </c>
      <c r="CR27" s="102">
        <v>7358</v>
      </c>
      <c r="CS27" s="102">
        <v>7079</v>
      </c>
      <c r="CT27" s="103">
        <v>29153</v>
      </c>
      <c r="CU27" s="108"/>
      <c r="CV27" s="107">
        <v>3762</v>
      </c>
      <c r="CW27" s="102">
        <v>7376</v>
      </c>
      <c r="CX27" s="102">
        <v>6575</v>
      </c>
      <c r="CY27" s="103">
        <v>17713</v>
      </c>
    </row>
    <row r="28" spans="1:103" ht="15" hidden="1" customHeight="1" outlineLevel="1" x14ac:dyDescent="0.25">
      <c r="A28" s="76" t="s">
        <v>6</v>
      </c>
      <c r="B28" s="104"/>
      <c r="C28" s="104"/>
      <c r="D28" s="106">
        <v>4271</v>
      </c>
      <c r="E28" s="396">
        <v>4160.2929999999997</v>
      </c>
      <c r="F28" s="396">
        <v>3806.7070000000003</v>
      </c>
      <c r="G28" s="396">
        <v>3843</v>
      </c>
      <c r="H28" s="105">
        <v>16081</v>
      </c>
      <c r="I28" s="104"/>
      <c r="J28" s="106">
        <v>3774</v>
      </c>
      <c r="K28" s="396">
        <v>3855</v>
      </c>
      <c r="L28" s="396">
        <v>3768</v>
      </c>
      <c r="M28" s="396">
        <v>3880</v>
      </c>
      <c r="N28" s="105">
        <v>15277</v>
      </c>
      <c r="O28" s="104"/>
      <c r="P28" s="106">
        <v>3790</v>
      </c>
      <c r="Q28" s="396">
        <v>3848</v>
      </c>
      <c r="R28" s="396">
        <v>3853</v>
      </c>
      <c r="S28" s="396">
        <v>3703</v>
      </c>
      <c r="T28" s="105">
        <v>15194</v>
      </c>
      <c r="U28" s="104"/>
      <c r="V28" s="106">
        <v>3768</v>
      </c>
      <c r="W28" s="104">
        <v>3760</v>
      </c>
      <c r="X28" s="104">
        <v>3621</v>
      </c>
      <c r="Y28" s="104">
        <v>3673</v>
      </c>
      <c r="Z28" s="105">
        <v>14822</v>
      </c>
      <c r="AA28" s="104"/>
      <c r="AB28" s="106">
        <v>3657</v>
      </c>
      <c r="AC28" s="104">
        <v>3687</v>
      </c>
      <c r="AD28" s="104">
        <v>3741</v>
      </c>
      <c r="AE28" s="104">
        <v>4026</v>
      </c>
      <c r="AF28" s="105">
        <v>15111</v>
      </c>
      <c r="AG28" s="104"/>
      <c r="AH28" s="106">
        <v>3545</v>
      </c>
      <c r="AI28" s="104">
        <v>3677</v>
      </c>
      <c r="AJ28" s="104">
        <v>3671</v>
      </c>
      <c r="AK28" s="104">
        <v>3671</v>
      </c>
      <c r="AL28" s="105">
        <v>14564</v>
      </c>
      <c r="AM28" s="104"/>
      <c r="AN28" s="106">
        <v>3422</v>
      </c>
      <c r="AO28" s="104">
        <v>3530</v>
      </c>
      <c r="AP28" s="104">
        <v>3419</v>
      </c>
      <c r="AQ28" s="104">
        <v>3207</v>
      </c>
      <c r="AR28" s="105">
        <v>13578</v>
      </c>
      <c r="AS28" s="104"/>
      <c r="AT28" s="106">
        <v>3444</v>
      </c>
      <c r="AU28" s="104">
        <v>3428</v>
      </c>
      <c r="AV28" s="104">
        <v>3335</v>
      </c>
      <c r="AW28" s="104">
        <v>3428</v>
      </c>
      <c r="AX28" s="105">
        <v>13635</v>
      </c>
      <c r="AY28" s="76"/>
      <c r="AZ28" s="106">
        <v>3387</v>
      </c>
      <c r="BA28" s="104">
        <v>3551</v>
      </c>
      <c r="BB28" s="104">
        <v>3359</v>
      </c>
      <c r="BC28" s="104">
        <v>3301</v>
      </c>
      <c r="BD28" s="105">
        <v>13598</v>
      </c>
      <c r="BE28" s="109"/>
      <c r="BF28" s="106">
        <v>3370</v>
      </c>
      <c r="BG28" s="104">
        <v>3478</v>
      </c>
      <c r="BH28" s="104">
        <v>3617</v>
      </c>
      <c r="BI28" s="104">
        <v>3377</v>
      </c>
      <c r="BJ28" s="105">
        <v>13842</v>
      </c>
      <c r="BK28" s="109"/>
      <c r="BL28" s="106">
        <v>3196</v>
      </c>
      <c r="BM28" s="104">
        <v>3877</v>
      </c>
      <c r="BN28" s="104">
        <v>3522</v>
      </c>
      <c r="BO28" s="104">
        <v>3380</v>
      </c>
      <c r="BP28" s="105">
        <v>13975</v>
      </c>
      <c r="BQ28" s="109"/>
      <c r="BR28" s="106">
        <v>3400</v>
      </c>
      <c r="BS28" s="104">
        <v>3421</v>
      </c>
      <c r="BT28" s="104">
        <v>3163</v>
      </c>
      <c r="BU28" s="104">
        <v>2872</v>
      </c>
      <c r="BV28" s="105">
        <v>12856</v>
      </c>
      <c r="BW28" s="109"/>
      <c r="BX28" s="106">
        <v>6604</v>
      </c>
      <c r="BY28" s="104">
        <v>3426</v>
      </c>
      <c r="BZ28" s="104">
        <v>3582</v>
      </c>
      <c r="CA28" s="104">
        <v>3721</v>
      </c>
      <c r="CB28" s="105">
        <v>17333</v>
      </c>
      <c r="CC28" s="109"/>
      <c r="CD28" s="106">
        <v>2523</v>
      </c>
      <c r="CE28" s="104">
        <v>976</v>
      </c>
      <c r="CF28" s="104">
        <v>2211</v>
      </c>
      <c r="CG28" s="104">
        <v>1657</v>
      </c>
      <c r="CH28" s="105">
        <v>7367</v>
      </c>
      <c r="CI28" s="109"/>
      <c r="CJ28" s="106">
        <v>2657</v>
      </c>
      <c r="CK28" s="104">
        <v>2965</v>
      </c>
      <c r="CL28" s="104">
        <v>2749</v>
      </c>
      <c r="CM28" s="104">
        <v>2502</v>
      </c>
      <c r="CN28" s="105">
        <v>10873</v>
      </c>
      <c r="CO28" s="109"/>
      <c r="CP28" s="106">
        <v>1479</v>
      </c>
      <c r="CQ28" s="104">
        <v>2459</v>
      </c>
      <c r="CR28" s="104">
        <v>2379</v>
      </c>
      <c r="CS28" s="104">
        <v>2597</v>
      </c>
      <c r="CT28" s="105">
        <v>8914</v>
      </c>
      <c r="CU28" s="109"/>
      <c r="CV28" s="106">
        <v>1508</v>
      </c>
      <c r="CW28" s="104">
        <v>2832</v>
      </c>
      <c r="CX28" s="104">
        <v>3908</v>
      </c>
      <c r="CY28" s="105">
        <v>8248</v>
      </c>
    </row>
    <row r="29" spans="1:103" ht="15" hidden="1" customHeight="1" outlineLevel="1" x14ac:dyDescent="0.25">
      <c r="A29" s="76" t="s">
        <v>7</v>
      </c>
      <c r="B29" s="104"/>
      <c r="C29" s="104"/>
      <c r="D29" s="106">
        <v>125</v>
      </c>
      <c r="E29" s="396">
        <v>125</v>
      </c>
      <c r="F29" s="396">
        <v>125</v>
      </c>
      <c r="G29" s="396">
        <v>125</v>
      </c>
      <c r="H29" s="105">
        <v>500</v>
      </c>
      <c r="I29" s="104"/>
      <c r="J29" s="106">
        <v>125</v>
      </c>
      <c r="K29" s="396">
        <v>125</v>
      </c>
      <c r="L29" s="396">
        <v>125</v>
      </c>
      <c r="M29" s="396">
        <v>125</v>
      </c>
      <c r="N29" s="105">
        <v>500</v>
      </c>
      <c r="O29" s="104"/>
      <c r="P29" s="106">
        <v>125</v>
      </c>
      <c r="Q29" s="396">
        <v>125</v>
      </c>
      <c r="R29" s="396">
        <v>125</v>
      </c>
      <c r="S29" s="396">
        <v>125</v>
      </c>
      <c r="T29" s="105">
        <v>500</v>
      </c>
      <c r="U29" s="104"/>
      <c r="V29" s="106">
        <v>125</v>
      </c>
      <c r="W29" s="104">
        <v>125</v>
      </c>
      <c r="X29" s="104">
        <v>125</v>
      </c>
      <c r="Y29" s="104">
        <v>125</v>
      </c>
      <c r="Z29" s="105">
        <v>500</v>
      </c>
      <c r="AA29" s="104"/>
      <c r="AB29" s="106">
        <v>125</v>
      </c>
      <c r="AC29" s="104">
        <v>125</v>
      </c>
      <c r="AD29" s="104">
        <v>125</v>
      </c>
      <c r="AE29" s="104">
        <v>125</v>
      </c>
      <c r="AF29" s="105">
        <v>500</v>
      </c>
      <c r="AG29" s="104"/>
      <c r="AH29" s="106">
        <v>125</v>
      </c>
      <c r="AI29" s="104">
        <v>125</v>
      </c>
      <c r="AJ29" s="104">
        <v>125</v>
      </c>
      <c r="AK29" s="104">
        <v>125</v>
      </c>
      <c r="AL29" s="105">
        <v>500</v>
      </c>
      <c r="AM29" s="104"/>
      <c r="AN29" s="106">
        <v>125</v>
      </c>
      <c r="AO29" s="104">
        <v>125</v>
      </c>
      <c r="AP29" s="104">
        <v>125</v>
      </c>
      <c r="AQ29" s="104">
        <v>125</v>
      </c>
      <c r="AR29" s="105">
        <v>500</v>
      </c>
      <c r="AS29" s="104"/>
      <c r="AT29" s="106">
        <v>125</v>
      </c>
      <c r="AU29" s="104">
        <v>125</v>
      </c>
      <c r="AV29" s="104">
        <v>125</v>
      </c>
      <c r="AW29" s="104">
        <v>125</v>
      </c>
      <c r="AX29" s="105">
        <v>500</v>
      </c>
      <c r="AY29" s="76"/>
      <c r="AZ29" s="106">
        <v>125</v>
      </c>
      <c r="BA29" s="104">
        <v>125</v>
      </c>
      <c r="BB29" s="104">
        <v>125</v>
      </c>
      <c r="BC29" s="104">
        <v>125</v>
      </c>
      <c r="BD29" s="105">
        <v>500</v>
      </c>
      <c r="BE29" s="109"/>
      <c r="BF29" s="106">
        <v>125</v>
      </c>
      <c r="BG29" s="104">
        <v>125</v>
      </c>
      <c r="BH29" s="104">
        <v>125</v>
      </c>
      <c r="BI29" s="104">
        <v>125</v>
      </c>
      <c r="BJ29" s="105">
        <v>500</v>
      </c>
      <c r="BK29" s="109"/>
      <c r="BL29" s="106">
        <v>125</v>
      </c>
      <c r="BM29" s="104">
        <v>125</v>
      </c>
      <c r="BN29" s="104">
        <v>125</v>
      </c>
      <c r="BO29" s="104">
        <v>125</v>
      </c>
      <c r="BP29" s="105">
        <v>500</v>
      </c>
      <c r="BQ29" s="109"/>
      <c r="BR29" s="106">
        <v>125</v>
      </c>
      <c r="BS29" s="104">
        <v>125</v>
      </c>
      <c r="BT29" s="104">
        <v>125</v>
      </c>
      <c r="BU29" s="104">
        <v>125</v>
      </c>
      <c r="BV29" s="105">
        <v>500</v>
      </c>
      <c r="BW29" s="109"/>
      <c r="BX29" s="106">
        <v>125</v>
      </c>
      <c r="BY29" s="104">
        <v>125</v>
      </c>
      <c r="BZ29" s="104">
        <v>125</v>
      </c>
      <c r="CA29" s="104">
        <v>125</v>
      </c>
      <c r="CB29" s="105">
        <v>500</v>
      </c>
      <c r="CC29" s="109"/>
      <c r="CD29" s="106">
        <v>125</v>
      </c>
      <c r="CE29" s="104">
        <v>125</v>
      </c>
      <c r="CF29" s="104">
        <v>125</v>
      </c>
      <c r="CG29" s="104">
        <v>0</v>
      </c>
      <c r="CH29" s="105">
        <v>375</v>
      </c>
      <c r="CI29" s="109"/>
      <c r="CJ29" s="106">
        <v>125</v>
      </c>
      <c r="CK29" s="104">
        <v>125</v>
      </c>
      <c r="CL29" s="104">
        <v>125</v>
      </c>
      <c r="CM29" s="104">
        <v>125</v>
      </c>
      <c r="CN29" s="105">
        <v>500</v>
      </c>
      <c r="CO29" s="109"/>
      <c r="CP29" s="106">
        <v>126</v>
      </c>
      <c r="CQ29" s="104">
        <v>126</v>
      </c>
      <c r="CR29" s="104">
        <v>126</v>
      </c>
      <c r="CS29" s="104">
        <v>122</v>
      </c>
      <c r="CT29" s="105">
        <v>500</v>
      </c>
      <c r="CU29" s="109"/>
      <c r="CV29" s="106">
        <v>63</v>
      </c>
      <c r="CW29" s="104">
        <v>126</v>
      </c>
      <c r="CX29" s="104">
        <v>126</v>
      </c>
      <c r="CY29" s="105">
        <v>315</v>
      </c>
    </row>
    <row r="30" spans="1:103" ht="17.25" hidden="1" customHeight="1" outlineLevel="1" x14ac:dyDescent="0.25">
      <c r="A30" s="76" t="s">
        <v>8</v>
      </c>
      <c r="B30" s="104"/>
      <c r="C30" s="104"/>
      <c r="D30" s="106">
        <v>10</v>
      </c>
      <c r="E30" s="396">
        <v>3.1010000000000009</v>
      </c>
      <c r="F30" s="396">
        <v>-0.10100000000000087</v>
      </c>
      <c r="G30" s="396">
        <v>0</v>
      </c>
      <c r="H30" s="105">
        <v>13</v>
      </c>
      <c r="I30" s="104"/>
      <c r="J30" s="106">
        <v>11</v>
      </c>
      <c r="K30" s="396">
        <v>9</v>
      </c>
      <c r="L30" s="396">
        <v>10</v>
      </c>
      <c r="M30" s="396">
        <v>9</v>
      </c>
      <c r="N30" s="105">
        <v>39</v>
      </c>
      <c r="O30" s="104"/>
      <c r="P30" s="106">
        <v>84</v>
      </c>
      <c r="Q30" s="396">
        <v>69</v>
      </c>
      <c r="R30" s="396">
        <v>69</v>
      </c>
      <c r="S30" s="396">
        <v>31</v>
      </c>
      <c r="T30" s="105">
        <v>253</v>
      </c>
      <c r="U30" s="104"/>
      <c r="V30" s="106">
        <v>231</v>
      </c>
      <c r="W30" s="104">
        <v>91</v>
      </c>
      <c r="X30" s="104">
        <v>90</v>
      </c>
      <c r="Y30" s="104">
        <v>91</v>
      </c>
      <c r="Z30" s="105">
        <v>503</v>
      </c>
      <c r="AA30" s="104"/>
      <c r="AB30" s="106">
        <v>311</v>
      </c>
      <c r="AC30" s="104">
        <v>309</v>
      </c>
      <c r="AD30" s="104">
        <v>300</v>
      </c>
      <c r="AE30" s="104">
        <v>302</v>
      </c>
      <c r="AF30" s="105">
        <v>1222</v>
      </c>
      <c r="AG30" s="104"/>
      <c r="AH30" s="106">
        <v>312</v>
      </c>
      <c r="AI30" s="104">
        <v>311</v>
      </c>
      <c r="AJ30" s="104">
        <v>311</v>
      </c>
      <c r="AK30" s="104">
        <v>310</v>
      </c>
      <c r="AL30" s="105">
        <v>1244</v>
      </c>
      <c r="AM30" s="104"/>
      <c r="AN30" s="106">
        <v>312</v>
      </c>
      <c r="AO30" s="104">
        <v>311</v>
      </c>
      <c r="AP30" s="104">
        <v>312</v>
      </c>
      <c r="AQ30" s="104">
        <v>312</v>
      </c>
      <c r="AR30" s="105">
        <v>1247</v>
      </c>
      <c r="AS30" s="104"/>
      <c r="AT30" s="106">
        <v>259</v>
      </c>
      <c r="AU30" s="104">
        <v>251</v>
      </c>
      <c r="AV30" s="104">
        <v>251</v>
      </c>
      <c r="AW30" s="104">
        <v>291</v>
      </c>
      <c r="AX30" s="105">
        <v>1052</v>
      </c>
      <c r="AY30" s="76"/>
      <c r="AZ30" s="106">
        <v>767</v>
      </c>
      <c r="BA30" s="104">
        <v>766</v>
      </c>
      <c r="BB30" s="104">
        <v>767</v>
      </c>
      <c r="BC30" s="104">
        <v>264</v>
      </c>
      <c r="BD30" s="105">
        <v>2564</v>
      </c>
      <c r="BE30" s="109"/>
      <c r="BF30" s="106">
        <v>767</v>
      </c>
      <c r="BG30" s="104">
        <v>766</v>
      </c>
      <c r="BH30" s="104">
        <v>767</v>
      </c>
      <c r="BI30" s="104">
        <v>764</v>
      </c>
      <c r="BJ30" s="105">
        <v>3064</v>
      </c>
      <c r="BK30" s="109"/>
      <c r="BL30" s="106">
        <v>757</v>
      </c>
      <c r="BM30" s="104">
        <v>761</v>
      </c>
      <c r="BN30" s="104">
        <v>769</v>
      </c>
      <c r="BO30" s="104">
        <v>767</v>
      </c>
      <c r="BP30" s="105">
        <v>3054</v>
      </c>
      <c r="BQ30" s="109"/>
      <c r="BR30" s="106">
        <v>757</v>
      </c>
      <c r="BS30" s="104">
        <v>756</v>
      </c>
      <c r="BT30" s="104">
        <v>757</v>
      </c>
      <c r="BU30" s="104">
        <v>756</v>
      </c>
      <c r="BV30" s="105">
        <v>3026</v>
      </c>
      <c r="BW30" s="109"/>
      <c r="BX30" s="106">
        <v>594</v>
      </c>
      <c r="BY30" s="104">
        <v>756</v>
      </c>
      <c r="BZ30" s="104">
        <v>757</v>
      </c>
      <c r="CA30" s="104">
        <v>757</v>
      </c>
      <c r="CB30" s="105">
        <v>2864</v>
      </c>
      <c r="CC30" s="109"/>
      <c r="CD30" s="106">
        <v>665</v>
      </c>
      <c r="CE30" s="104">
        <v>669</v>
      </c>
      <c r="CF30" s="104">
        <v>675</v>
      </c>
      <c r="CG30" s="104">
        <v>512</v>
      </c>
      <c r="CH30" s="105">
        <v>2521</v>
      </c>
      <c r="CI30" s="109"/>
      <c r="CJ30" s="106">
        <v>655</v>
      </c>
      <c r="CK30" s="104">
        <v>645</v>
      </c>
      <c r="CL30" s="104">
        <v>665</v>
      </c>
      <c r="CM30" s="104">
        <v>666</v>
      </c>
      <c r="CN30" s="105">
        <v>2631</v>
      </c>
      <c r="CO30" s="109"/>
      <c r="CP30" s="106">
        <v>666</v>
      </c>
      <c r="CQ30" s="104">
        <v>665</v>
      </c>
      <c r="CR30" s="104">
        <v>665</v>
      </c>
      <c r="CS30" s="104">
        <v>665</v>
      </c>
      <c r="CT30" s="105">
        <v>2661</v>
      </c>
      <c r="CU30" s="109"/>
      <c r="CV30" s="106">
        <v>336</v>
      </c>
      <c r="CW30" s="104">
        <v>664</v>
      </c>
      <c r="CX30" s="104">
        <v>667</v>
      </c>
      <c r="CY30" s="105">
        <v>1667</v>
      </c>
    </row>
    <row r="31" spans="1:103" ht="17.25" hidden="1" customHeight="1" outlineLevel="1" x14ac:dyDescent="0.25">
      <c r="A31" s="76" t="s">
        <v>174</v>
      </c>
      <c r="B31" s="104"/>
      <c r="C31" s="104"/>
      <c r="D31" s="106"/>
      <c r="E31" s="396"/>
      <c r="F31" s="396">
        <v>853</v>
      </c>
      <c r="G31" s="396">
        <v>0</v>
      </c>
      <c r="H31" s="105">
        <v>853</v>
      </c>
      <c r="I31" s="104"/>
      <c r="J31" s="106"/>
      <c r="K31" s="396"/>
      <c r="L31" s="396"/>
      <c r="M31" s="396"/>
      <c r="N31" s="105"/>
      <c r="O31" s="104"/>
      <c r="P31" s="106"/>
      <c r="Q31" s="396"/>
      <c r="R31" s="396"/>
      <c r="S31" s="396"/>
      <c r="T31" s="105"/>
      <c r="U31" s="104"/>
      <c r="V31" s="106"/>
      <c r="W31" s="104"/>
      <c r="X31" s="104"/>
      <c r="Y31" s="104"/>
      <c r="Z31" s="105"/>
      <c r="AA31" s="104"/>
      <c r="AB31" s="106"/>
      <c r="AC31" s="104"/>
      <c r="AD31" s="104"/>
      <c r="AE31" s="104"/>
      <c r="AF31" s="105"/>
      <c r="AG31" s="104"/>
      <c r="AH31" s="106"/>
      <c r="AI31" s="104"/>
      <c r="AJ31" s="104"/>
      <c r="AK31" s="104"/>
      <c r="AL31" s="105"/>
      <c r="AM31" s="104"/>
      <c r="AN31" s="106"/>
      <c r="AO31" s="104"/>
      <c r="AP31" s="104"/>
      <c r="AQ31" s="104"/>
      <c r="AR31" s="105"/>
      <c r="AS31" s="104"/>
      <c r="AT31" s="106"/>
      <c r="AU31" s="104"/>
      <c r="AV31" s="104"/>
      <c r="AW31" s="104"/>
      <c r="AX31" s="105"/>
      <c r="AY31" s="76"/>
      <c r="AZ31" s="106"/>
      <c r="BA31" s="104"/>
      <c r="BB31" s="104"/>
      <c r="BC31" s="104"/>
      <c r="BD31" s="105"/>
      <c r="BE31" s="109"/>
      <c r="BF31" s="106"/>
      <c r="BG31" s="104"/>
      <c r="BH31" s="104"/>
      <c r="BI31" s="104"/>
      <c r="BJ31" s="105"/>
      <c r="BK31" s="109"/>
      <c r="BL31" s="106"/>
      <c r="BM31" s="104"/>
      <c r="BN31" s="104"/>
      <c r="BO31" s="104"/>
      <c r="BP31" s="105"/>
      <c r="BQ31" s="109"/>
      <c r="BR31" s="106"/>
      <c r="BS31" s="104"/>
      <c r="BT31" s="104"/>
      <c r="BU31" s="104"/>
      <c r="BV31" s="105"/>
      <c r="BW31" s="109"/>
      <c r="BX31" s="106"/>
      <c r="BY31" s="104"/>
      <c r="BZ31" s="104"/>
      <c r="CA31" s="104"/>
      <c r="CB31" s="105"/>
      <c r="CC31" s="109"/>
      <c r="CD31" s="106"/>
      <c r="CE31" s="104"/>
      <c r="CF31" s="104"/>
      <c r="CG31" s="104"/>
      <c r="CH31" s="105"/>
      <c r="CI31" s="109"/>
      <c r="CJ31" s="106"/>
      <c r="CK31" s="104"/>
      <c r="CL31" s="104"/>
      <c r="CM31" s="104"/>
      <c r="CN31" s="105"/>
      <c r="CO31" s="109"/>
      <c r="CP31" s="106"/>
      <c r="CQ31" s="104"/>
      <c r="CR31" s="104"/>
      <c r="CS31" s="104"/>
      <c r="CT31" s="105"/>
      <c r="CU31" s="109"/>
      <c r="CV31" s="106"/>
      <c r="CW31" s="104"/>
      <c r="CX31" s="104"/>
      <c r="CY31" s="105"/>
    </row>
    <row r="32" spans="1:103" s="154" customFormat="1" ht="17.25" hidden="1" customHeight="1" outlineLevel="1" x14ac:dyDescent="0.25">
      <c r="A32" s="76" t="s">
        <v>9</v>
      </c>
      <c r="B32" s="151"/>
      <c r="C32" s="151"/>
      <c r="D32" s="150">
        <v>0</v>
      </c>
      <c r="E32" s="411">
        <v>0</v>
      </c>
      <c r="F32" s="411">
        <v>0</v>
      </c>
      <c r="G32" s="411">
        <v>0</v>
      </c>
      <c r="H32" s="152">
        <v>0</v>
      </c>
      <c r="I32" s="151"/>
      <c r="J32" s="150">
        <v>0</v>
      </c>
      <c r="K32" s="411">
        <v>0</v>
      </c>
      <c r="L32" s="411">
        <v>0</v>
      </c>
      <c r="M32" s="411">
        <v>0</v>
      </c>
      <c r="N32" s="152">
        <v>0</v>
      </c>
      <c r="O32" s="151"/>
      <c r="P32" s="150">
        <v>0</v>
      </c>
      <c r="Q32" s="411">
        <v>0</v>
      </c>
      <c r="R32" s="411">
        <v>0</v>
      </c>
      <c r="S32" s="411">
        <v>0</v>
      </c>
      <c r="T32" s="152">
        <v>0</v>
      </c>
      <c r="U32" s="151"/>
      <c r="V32" s="150">
        <v>0</v>
      </c>
      <c r="W32" s="151">
        <v>0</v>
      </c>
      <c r="X32" s="151">
        <v>0</v>
      </c>
      <c r="Y32" s="151">
        <v>0</v>
      </c>
      <c r="Z32" s="152">
        <v>0</v>
      </c>
      <c r="AA32" s="151"/>
      <c r="AB32" s="150">
        <v>0</v>
      </c>
      <c r="AC32" s="151">
        <v>0</v>
      </c>
      <c r="AD32" s="151">
        <v>0</v>
      </c>
      <c r="AE32" s="151">
        <v>0</v>
      </c>
      <c r="AF32" s="152">
        <v>0</v>
      </c>
      <c r="AG32" s="151"/>
      <c r="AH32" s="150">
        <v>0</v>
      </c>
      <c r="AI32" s="151">
        <v>0</v>
      </c>
      <c r="AJ32" s="151">
        <v>0</v>
      </c>
      <c r="AK32" s="151">
        <v>0</v>
      </c>
      <c r="AL32" s="152">
        <v>0</v>
      </c>
      <c r="AM32" s="151"/>
      <c r="AN32" s="150">
        <v>0</v>
      </c>
      <c r="AO32" s="151">
        <v>0</v>
      </c>
      <c r="AP32" s="151">
        <v>0</v>
      </c>
      <c r="AQ32" s="151">
        <v>0</v>
      </c>
      <c r="AR32" s="152">
        <v>0</v>
      </c>
      <c r="AS32" s="151"/>
      <c r="AT32" s="150">
        <v>0</v>
      </c>
      <c r="AU32" s="151">
        <v>0</v>
      </c>
      <c r="AV32" s="151">
        <v>0</v>
      </c>
      <c r="AW32" s="151">
        <v>0</v>
      </c>
      <c r="AX32" s="152">
        <v>0</v>
      </c>
      <c r="AY32" s="114"/>
      <c r="AZ32" s="150">
        <v>0</v>
      </c>
      <c r="BA32" s="151">
        <v>0</v>
      </c>
      <c r="BB32" s="151">
        <v>0</v>
      </c>
      <c r="BC32" s="151">
        <v>0</v>
      </c>
      <c r="BD32" s="152">
        <v>0</v>
      </c>
      <c r="BE32" s="153"/>
      <c r="BF32" s="150">
        <v>0</v>
      </c>
      <c r="BG32" s="151">
        <v>0</v>
      </c>
      <c r="BH32" s="151">
        <v>0</v>
      </c>
      <c r="BI32" s="151">
        <v>0</v>
      </c>
      <c r="BJ32" s="152">
        <v>0</v>
      </c>
      <c r="BK32" s="153"/>
      <c r="BL32" s="150">
        <v>0</v>
      </c>
      <c r="BM32" s="151">
        <v>0</v>
      </c>
      <c r="BN32" s="151">
        <v>0</v>
      </c>
      <c r="BO32" s="151">
        <v>0</v>
      </c>
      <c r="BP32" s="152">
        <v>0</v>
      </c>
      <c r="BQ32" s="153"/>
      <c r="BR32" s="150">
        <v>0</v>
      </c>
      <c r="BS32" s="151">
        <v>0</v>
      </c>
      <c r="BT32" s="151">
        <v>0</v>
      </c>
      <c r="BU32" s="151">
        <v>0</v>
      </c>
      <c r="BV32" s="152">
        <v>0</v>
      </c>
      <c r="BW32" s="153"/>
      <c r="BX32" s="150">
        <v>0</v>
      </c>
      <c r="BY32" s="151">
        <v>0</v>
      </c>
      <c r="BZ32" s="151">
        <v>0</v>
      </c>
      <c r="CA32" s="151">
        <v>0</v>
      </c>
      <c r="CB32" s="152">
        <v>0</v>
      </c>
      <c r="CC32" s="153"/>
      <c r="CD32" s="150">
        <v>0</v>
      </c>
      <c r="CE32" s="151">
        <v>0</v>
      </c>
      <c r="CF32" s="151">
        <v>0</v>
      </c>
      <c r="CG32" s="151">
        <v>0</v>
      </c>
      <c r="CH32" s="152">
        <v>0</v>
      </c>
      <c r="CI32" s="153"/>
      <c r="CJ32" s="150">
        <v>0</v>
      </c>
      <c r="CK32" s="151">
        <v>0</v>
      </c>
      <c r="CL32" s="151">
        <v>0</v>
      </c>
      <c r="CM32" s="151">
        <v>0</v>
      </c>
      <c r="CN32" s="152">
        <v>0</v>
      </c>
      <c r="CO32" s="153"/>
      <c r="CP32" s="150">
        <v>0</v>
      </c>
      <c r="CQ32" s="151">
        <v>0</v>
      </c>
      <c r="CR32" s="151">
        <v>0</v>
      </c>
      <c r="CS32" s="151">
        <v>0</v>
      </c>
      <c r="CT32" s="152">
        <v>0</v>
      </c>
      <c r="CU32" s="153"/>
      <c r="CV32" s="150">
        <v>0</v>
      </c>
      <c r="CW32" s="151">
        <v>0</v>
      </c>
      <c r="CX32" s="151">
        <v>0</v>
      </c>
      <c r="CY32" s="152">
        <v>0</v>
      </c>
    </row>
    <row r="33" spans="1:103" s="99" customFormat="1" collapsed="1" x14ac:dyDescent="0.25">
      <c r="A33" s="88" t="s">
        <v>10</v>
      </c>
      <c r="B33" s="102"/>
      <c r="C33" s="102"/>
      <c r="D33" s="107">
        <v>6524</v>
      </c>
      <c r="E33" s="397">
        <v>5806.4678000000022</v>
      </c>
      <c r="F33" s="397">
        <v>4972.5321999999978</v>
      </c>
      <c r="G33" s="397">
        <v>6314</v>
      </c>
      <c r="H33" s="103">
        <v>23617</v>
      </c>
      <c r="I33" s="102"/>
      <c r="J33" s="107">
        <v>5495</v>
      </c>
      <c r="K33" s="397">
        <v>6324</v>
      </c>
      <c r="L33" s="397">
        <v>6791</v>
      </c>
      <c r="M33" s="397">
        <v>6622</v>
      </c>
      <c r="N33" s="103">
        <v>25232</v>
      </c>
      <c r="O33" s="102"/>
      <c r="P33" s="107">
        <v>5738</v>
      </c>
      <c r="Q33" s="397">
        <v>6329</v>
      </c>
      <c r="R33" s="397">
        <v>6205</v>
      </c>
      <c r="S33" s="397">
        <v>4619</v>
      </c>
      <c r="T33" s="103">
        <v>22891</v>
      </c>
      <c r="U33" s="102"/>
      <c r="V33" s="107">
        <v>6481</v>
      </c>
      <c r="W33" s="102">
        <v>6484</v>
      </c>
      <c r="X33" s="102">
        <v>6122</v>
      </c>
      <c r="Y33" s="102">
        <v>6593</v>
      </c>
      <c r="Z33" s="103">
        <v>25680</v>
      </c>
      <c r="AA33" s="102"/>
      <c r="AB33" s="107">
        <v>5932</v>
      </c>
      <c r="AC33" s="102">
        <v>6368</v>
      </c>
      <c r="AD33" s="102">
        <v>6902</v>
      </c>
      <c r="AE33" s="102">
        <v>7133</v>
      </c>
      <c r="AF33" s="103">
        <v>26335</v>
      </c>
      <c r="AG33" s="102"/>
      <c r="AH33" s="107">
        <v>5640</v>
      </c>
      <c r="AI33" s="102">
        <v>6275</v>
      </c>
      <c r="AJ33" s="102">
        <v>6191</v>
      </c>
      <c r="AK33" s="102">
        <v>5469</v>
      </c>
      <c r="AL33" s="103">
        <v>23575</v>
      </c>
      <c r="AM33" s="102"/>
      <c r="AN33" s="107">
        <v>5832</v>
      </c>
      <c r="AO33" s="102">
        <v>5650</v>
      </c>
      <c r="AP33" s="102">
        <v>5759</v>
      </c>
      <c r="AQ33" s="102">
        <v>5477</v>
      </c>
      <c r="AR33" s="103">
        <v>22718</v>
      </c>
      <c r="AS33" s="102"/>
      <c r="AT33" s="107">
        <v>5722</v>
      </c>
      <c r="AU33" s="102">
        <v>6765</v>
      </c>
      <c r="AV33" s="102">
        <v>6295</v>
      </c>
      <c r="AW33" s="102">
        <v>5362</v>
      </c>
      <c r="AX33" s="103">
        <v>24144</v>
      </c>
      <c r="AY33" s="88"/>
      <c r="AZ33" s="107">
        <v>5402</v>
      </c>
      <c r="BA33" s="102">
        <v>5179</v>
      </c>
      <c r="BB33" s="102">
        <v>5826</v>
      </c>
      <c r="BC33" s="102">
        <v>6048</v>
      </c>
      <c r="BD33" s="103">
        <v>22455</v>
      </c>
      <c r="BE33" s="108"/>
      <c r="BF33" s="107">
        <v>5907</v>
      </c>
      <c r="BG33" s="102">
        <v>6323</v>
      </c>
      <c r="BH33" s="102">
        <v>5673</v>
      </c>
      <c r="BI33" s="102">
        <v>5142</v>
      </c>
      <c r="BJ33" s="103">
        <v>23045</v>
      </c>
      <c r="BK33" s="108"/>
      <c r="BL33" s="107">
        <v>6156</v>
      </c>
      <c r="BM33" s="102">
        <v>5920</v>
      </c>
      <c r="BN33" s="102">
        <v>6273</v>
      </c>
      <c r="BO33" s="102">
        <v>5618</v>
      </c>
      <c r="BP33" s="103">
        <v>23967</v>
      </c>
      <c r="BQ33" s="108"/>
      <c r="BR33" s="107">
        <v>7082</v>
      </c>
      <c r="BS33" s="102">
        <v>6806</v>
      </c>
      <c r="BT33" s="102">
        <v>6609</v>
      </c>
      <c r="BU33" s="102">
        <v>6064</v>
      </c>
      <c r="BV33" s="103">
        <v>26561</v>
      </c>
      <c r="BW33" s="108"/>
      <c r="BX33" s="107">
        <v>944</v>
      </c>
      <c r="BY33" s="102">
        <v>6258</v>
      </c>
      <c r="BZ33" s="102">
        <v>6498</v>
      </c>
      <c r="CA33" s="102">
        <v>6688</v>
      </c>
      <c r="CB33" s="103">
        <v>20388</v>
      </c>
      <c r="CC33" s="108"/>
      <c r="CD33" s="107">
        <v>3624</v>
      </c>
      <c r="CE33" s="102">
        <v>4400</v>
      </c>
      <c r="CF33" s="102">
        <v>3576</v>
      </c>
      <c r="CG33" s="102">
        <v>4697</v>
      </c>
      <c r="CH33" s="103">
        <v>16297</v>
      </c>
      <c r="CI33" s="108"/>
      <c r="CJ33" s="107">
        <v>4783</v>
      </c>
      <c r="CK33" s="102">
        <v>4455</v>
      </c>
      <c r="CL33" s="102">
        <v>4630</v>
      </c>
      <c r="CM33" s="102">
        <v>3796</v>
      </c>
      <c r="CN33" s="103">
        <v>17664</v>
      </c>
      <c r="CO33" s="108"/>
      <c r="CP33" s="107">
        <v>5125</v>
      </c>
      <c r="CQ33" s="102">
        <v>4070</v>
      </c>
      <c r="CR33" s="102">
        <v>4188</v>
      </c>
      <c r="CS33" s="102">
        <v>3695</v>
      </c>
      <c r="CT33" s="103">
        <v>17078</v>
      </c>
      <c r="CU33" s="108"/>
      <c r="CV33" s="107">
        <v>1855</v>
      </c>
      <c r="CW33" s="102">
        <v>3754</v>
      </c>
      <c r="CX33" s="102">
        <v>1874</v>
      </c>
      <c r="CY33" s="103">
        <v>7483</v>
      </c>
    </row>
    <row r="34" spans="1:103" ht="15" hidden="1" customHeight="1" outlineLevel="1" x14ac:dyDescent="0.25">
      <c r="A34" s="76" t="s">
        <v>11</v>
      </c>
      <c r="B34" s="104"/>
      <c r="C34" s="104"/>
      <c r="D34" s="106">
        <v>77</v>
      </c>
      <c r="E34" s="396">
        <v>10.242670000000004</v>
      </c>
      <c r="F34" s="396">
        <v>254.75733</v>
      </c>
      <c r="G34" s="396">
        <v>45</v>
      </c>
      <c r="H34" s="105">
        <v>387</v>
      </c>
      <c r="I34" s="104"/>
      <c r="J34" s="106">
        <v>34</v>
      </c>
      <c r="K34" s="396">
        <v>94</v>
      </c>
      <c r="L34" s="396">
        <v>85</v>
      </c>
      <c r="M34" s="396">
        <v>205</v>
      </c>
      <c r="N34" s="105">
        <v>418</v>
      </c>
      <c r="O34" s="104"/>
      <c r="P34" s="106">
        <v>43</v>
      </c>
      <c r="Q34" s="396">
        <v>50</v>
      </c>
      <c r="R34" s="396">
        <v>145</v>
      </c>
      <c r="S34" s="396">
        <v>274</v>
      </c>
      <c r="T34" s="105">
        <v>512</v>
      </c>
      <c r="U34" s="104"/>
      <c r="V34" s="106">
        <v>-20</v>
      </c>
      <c r="W34" s="104">
        <v>10</v>
      </c>
      <c r="X34" s="104">
        <v>100</v>
      </c>
      <c r="Y34" s="104">
        <v>183</v>
      </c>
      <c r="Z34" s="105">
        <v>273</v>
      </c>
      <c r="AA34" s="104"/>
      <c r="AB34" s="106">
        <v>40</v>
      </c>
      <c r="AC34" s="104">
        <v>119</v>
      </c>
      <c r="AD34" s="104">
        <v>4</v>
      </c>
      <c r="AE34" s="104">
        <v>51</v>
      </c>
      <c r="AF34" s="105">
        <v>214</v>
      </c>
      <c r="AG34" s="104"/>
      <c r="AH34" s="106">
        <v>83</v>
      </c>
      <c r="AI34" s="104">
        <v>174</v>
      </c>
      <c r="AJ34" s="104">
        <v>72</v>
      </c>
      <c r="AK34" s="104">
        <v>102</v>
      </c>
      <c r="AL34" s="105">
        <v>431</v>
      </c>
      <c r="AM34" s="104"/>
      <c r="AN34" s="106">
        <v>41</v>
      </c>
      <c r="AO34" s="104">
        <v>306</v>
      </c>
      <c r="AP34" s="104">
        <v>132</v>
      </c>
      <c r="AQ34" s="104">
        <v>115</v>
      </c>
      <c r="AR34" s="105">
        <v>594</v>
      </c>
      <c r="AS34" s="104"/>
      <c r="AT34" s="106">
        <v>104</v>
      </c>
      <c r="AU34" s="104">
        <v>103</v>
      </c>
      <c r="AV34" s="104">
        <v>111</v>
      </c>
      <c r="AW34" s="104">
        <v>94</v>
      </c>
      <c r="AX34" s="105">
        <v>412</v>
      </c>
      <c r="AY34" s="76"/>
      <c r="AZ34" s="106">
        <v>94</v>
      </c>
      <c r="BA34" s="104">
        <v>95</v>
      </c>
      <c r="BB34" s="104">
        <v>104</v>
      </c>
      <c r="BC34" s="104">
        <v>95</v>
      </c>
      <c r="BD34" s="105">
        <v>388</v>
      </c>
      <c r="BE34" s="109"/>
      <c r="BF34" s="106">
        <v>137</v>
      </c>
      <c r="BG34" s="104">
        <v>250</v>
      </c>
      <c r="BH34" s="104">
        <v>138</v>
      </c>
      <c r="BI34" s="104">
        <v>184</v>
      </c>
      <c r="BJ34" s="105">
        <v>709</v>
      </c>
      <c r="BK34" s="109"/>
      <c r="BL34" s="106">
        <v>91</v>
      </c>
      <c r="BM34" s="104">
        <v>102</v>
      </c>
      <c r="BN34" s="104">
        <v>100</v>
      </c>
      <c r="BO34" s="104">
        <v>72</v>
      </c>
      <c r="BP34" s="105">
        <v>365</v>
      </c>
      <c r="BQ34" s="109"/>
      <c r="BR34" s="106">
        <v>92</v>
      </c>
      <c r="BS34" s="104">
        <v>83</v>
      </c>
      <c r="BT34" s="104">
        <v>3</v>
      </c>
      <c r="BU34" s="104">
        <v>90</v>
      </c>
      <c r="BV34" s="105">
        <v>268</v>
      </c>
      <c r="BW34" s="109"/>
      <c r="BX34" s="106">
        <v>34</v>
      </c>
      <c r="BY34" s="104">
        <v>61</v>
      </c>
      <c r="BZ34" s="104">
        <v>52</v>
      </c>
      <c r="CA34" s="104">
        <v>352</v>
      </c>
      <c r="CB34" s="105">
        <v>499</v>
      </c>
      <c r="CC34" s="109"/>
      <c r="CD34" s="106">
        <v>32</v>
      </c>
      <c r="CE34" s="104">
        <v>59</v>
      </c>
      <c r="CF34" s="104">
        <v>-29</v>
      </c>
      <c r="CG34" s="104">
        <v>25</v>
      </c>
      <c r="CH34" s="105">
        <v>87</v>
      </c>
      <c r="CI34" s="109"/>
      <c r="CJ34" s="106">
        <v>41</v>
      </c>
      <c r="CK34" s="104">
        <v>52</v>
      </c>
      <c r="CL34" s="104">
        <v>33</v>
      </c>
      <c r="CM34" s="104">
        <v>30</v>
      </c>
      <c r="CN34" s="105">
        <v>156</v>
      </c>
      <c r="CO34" s="109"/>
      <c r="CP34" s="106"/>
      <c r="CQ34" s="104">
        <v>-12</v>
      </c>
      <c r="CR34" s="104">
        <v>-200</v>
      </c>
      <c r="CS34" s="104">
        <v>107</v>
      </c>
      <c r="CT34" s="105">
        <v>-105</v>
      </c>
      <c r="CU34" s="109"/>
      <c r="CV34" s="106">
        <v>-10</v>
      </c>
      <c r="CW34" s="104">
        <v>-47</v>
      </c>
      <c r="CX34" s="104">
        <v>0</v>
      </c>
      <c r="CY34" s="105">
        <v>-57</v>
      </c>
    </row>
    <row r="35" spans="1:103" ht="15" hidden="1" customHeight="1" outlineLevel="1" x14ac:dyDescent="0.25">
      <c r="A35" s="76" t="s">
        <v>12</v>
      </c>
      <c r="B35" s="104"/>
      <c r="C35" s="104"/>
      <c r="D35" s="106">
        <v>0</v>
      </c>
      <c r="E35" s="396">
        <v>-6.7000000000000004E-2</v>
      </c>
      <c r="F35" s="396">
        <v>6.7000000000000004E-2</v>
      </c>
      <c r="G35" s="396">
        <v>0</v>
      </c>
      <c r="H35" s="105">
        <v>0</v>
      </c>
      <c r="I35" s="104"/>
      <c r="J35" s="106">
        <v>0</v>
      </c>
      <c r="K35" s="396">
        <v>0</v>
      </c>
      <c r="L35" s="396">
        <v>0</v>
      </c>
      <c r="M35" s="396">
        <v>0</v>
      </c>
      <c r="N35" s="105">
        <v>0</v>
      </c>
      <c r="O35" s="104"/>
      <c r="P35" s="106">
        <v>0</v>
      </c>
      <c r="Q35" s="396">
        <v>0</v>
      </c>
      <c r="R35" s="396">
        <v>0</v>
      </c>
      <c r="S35" s="396">
        <v>0</v>
      </c>
      <c r="T35" s="105">
        <v>0</v>
      </c>
      <c r="U35" s="104"/>
      <c r="V35" s="106">
        <v>-1</v>
      </c>
      <c r="W35" s="104">
        <v>1</v>
      </c>
      <c r="X35" s="104">
        <v>-1</v>
      </c>
      <c r="Y35" s="104">
        <v>-1</v>
      </c>
      <c r="Z35" s="105">
        <v>-2</v>
      </c>
      <c r="AA35" s="104"/>
      <c r="AB35" s="106">
        <v>0</v>
      </c>
      <c r="AC35" s="104">
        <v>-1</v>
      </c>
      <c r="AD35" s="104">
        <v>-1</v>
      </c>
      <c r="AE35" s="104">
        <v>-44</v>
      </c>
      <c r="AF35" s="105">
        <v>-46</v>
      </c>
      <c r="AG35" s="104"/>
      <c r="AH35" s="106">
        <v>0</v>
      </c>
      <c r="AI35" s="104">
        <v>-11</v>
      </c>
      <c r="AJ35" s="104">
        <v>0</v>
      </c>
      <c r="AK35" s="104">
        <v>-1</v>
      </c>
      <c r="AL35" s="105">
        <v>-12</v>
      </c>
      <c r="AM35" s="104"/>
      <c r="AN35" s="106">
        <v>0</v>
      </c>
      <c r="AO35" s="104">
        <v>-1</v>
      </c>
      <c r="AP35" s="104">
        <v>1</v>
      </c>
      <c r="AQ35" s="104">
        <v>0</v>
      </c>
      <c r="AR35" s="105">
        <v>0</v>
      </c>
      <c r="AS35" s="104"/>
      <c r="AT35" s="106">
        <v>0</v>
      </c>
      <c r="AU35" s="104">
        <v>-1</v>
      </c>
      <c r="AV35" s="104">
        <v>0</v>
      </c>
      <c r="AW35" s="104">
        <v>-1</v>
      </c>
      <c r="AX35" s="105">
        <v>-2</v>
      </c>
      <c r="AY35" s="76"/>
      <c r="AZ35" s="106">
        <v>0</v>
      </c>
      <c r="BA35" s="104">
        <v>-1</v>
      </c>
      <c r="BB35" s="104">
        <v>0</v>
      </c>
      <c r="BC35" s="104">
        <v>0</v>
      </c>
      <c r="BD35" s="105">
        <v>-1</v>
      </c>
      <c r="BE35" s="109"/>
      <c r="BF35" s="106">
        <v>0</v>
      </c>
      <c r="BG35" s="104">
        <v>-1</v>
      </c>
      <c r="BH35" s="104">
        <v>0</v>
      </c>
      <c r="BI35" s="104">
        <v>-1</v>
      </c>
      <c r="BJ35" s="105">
        <v>-2</v>
      </c>
      <c r="BK35" s="109"/>
      <c r="BL35" s="106">
        <v>0</v>
      </c>
      <c r="BM35" s="104">
        <v>-1</v>
      </c>
      <c r="BN35" s="104">
        <v>0</v>
      </c>
      <c r="BO35" s="104">
        <v>-1</v>
      </c>
      <c r="BP35" s="105">
        <v>-2</v>
      </c>
      <c r="BQ35" s="109"/>
      <c r="BR35" s="106">
        <v>-1</v>
      </c>
      <c r="BS35" s="104">
        <v>0</v>
      </c>
      <c r="BT35" s="104">
        <v>0</v>
      </c>
      <c r="BU35" s="104">
        <v>-1</v>
      </c>
      <c r="BV35" s="105">
        <v>-2</v>
      </c>
      <c r="BW35" s="109"/>
      <c r="BX35" s="106">
        <v>-1</v>
      </c>
      <c r="BY35" s="104">
        <v>0</v>
      </c>
      <c r="BZ35" s="104">
        <v>0</v>
      </c>
      <c r="CA35" s="104">
        <v>-2</v>
      </c>
      <c r="CB35" s="105">
        <v>-3</v>
      </c>
      <c r="CC35" s="109"/>
      <c r="CD35" s="106">
        <v>-1</v>
      </c>
      <c r="CE35" s="104">
        <v>-1</v>
      </c>
      <c r="CF35" s="104">
        <v>0</v>
      </c>
      <c r="CG35" s="104">
        <v>-1049</v>
      </c>
      <c r="CH35" s="105">
        <v>-1051</v>
      </c>
      <c r="CI35" s="109"/>
      <c r="CJ35" s="106">
        <v>-9</v>
      </c>
      <c r="CK35" s="104">
        <v>-6</v>
      </c>
      <c r="CL35" s="104">
        <v>-5</v>
      </c>
      <c r="CM35" s="104">
        <v>-3</v>
      </c>
      <c r="CN35" s="105">
        <v>-23</v>
      </c>
      <c r="CO35" s="109"/>
      <c r="CP35" s="106">
        <v>-158</v>
      </c>
      <c r="CQ35" s="104">
        <v>-64</v>
      </c>
      <c r="CR35" s="104">
        <v>159</v>
      </c>
      <c r="CS35" s="104">
        <v>-95</v>
      </c>
      <c r="CT35" s="105">
        <v>-158</v>
      </c>
      <c r="CU35" s="109"/>
      <c r="CV35" s="106">
        <v>-67</v>
      </c>
      <c r="CW35" s="104">
        <v>-106</v>
      </c>
      <c r="CX35" s="104">
        <v>-154</v>
      </c>
      <c r="CY35" s="105">
        <v>-327</v>
      </c>
    </row>
    <row r="36" spans="1:103" ht="15" hidden="1" customHeight="1" outlineLevel="1" x14ac:dyDescent="0.25">
      <c r="A36" s="76" t="s">
        <v>13</v>
      </c>
      <c r="B36" s="104"/>
      <c r="C36" s="104"/>
      <c r="D36" s="106">
        <v>1648</v>
      </c>
      <c r="E36" s="396">
        <v>1581.7905900000001</v>
      </c>
      <c r="F36" s="396">
        <v>1621.2094099999999</v>
      </c>
      <c r="G36" s="396">
        <v>1808</v>
      </c>
      <c r="H36" s="105">
        <v>6659</v>
      </c>
      <c r="I36" s="104"/>
      <c r="J36" s="106">
        <v>1877</v>
      </c>
      <c r="K36" s="396">
        <v>1815</v>
      </c>
      <c r="L36" s="396">
        <v>1792</v>
      </c>
      <c r="M36" s="396">
        <v>1733</v>
      </c>
      <c r="N36" s="105">
        <v>7217</v>
      </c>
      <c r="O36" s="104"/>
      <c r="P36" s="106">
        <v>1447</v>
      </c>
      <c r="Q36" s="396">
        <v>1396</v>
      </c>
      <c r="R36" s="396">
        <v>1333</v>
      </c>
      <c r="S36" s="396">
        <v>1602</v>
      </c>
      <c r="T36" s="105">
        <v>5778</v>
      </c>
      <c r="U36" s="104"/>
      <c r="V36" s="106">
        <v>1737</v>
      </c>
      <c r="W36" s="104">
        <v>1687</v>
      </c>
      <c r="X36" s="104">
        <v>1605</v>
      </c>
      <c r="Y36" s="104">
        <v>1514</v>
      </c>
      <c r="Z36" s="105">
        <v>6543</v>
      </c>
      <c r="AA36" s="104"/>
      <c r="AB36" s="106">
        <v>1887</v>
      </c>
      <c r="AC36" s="104">
        <v>1852</v>
      </c>
      <c r="AD36" s="104">
        <v>1866</v>
      </c>
      <c r="AE36" s="104">
        <v>1797</v>
      </c>
      <c r="AF36" s="105">
        <v>7402</v>
      </c>
      <c r="AG36" s="104"/>
      <c r="AH36" s="106">
        <v>2092</v>
      </c>
      <c r="AI36" s="104">
        <v>2069</v>
      </c>
      <c r="AJ36" s="104">
        <v>2033</v>
      </c>
      <c r="AK36" s="104">
        <v>1977</v>
      </c>
      <c r="AL36" s="105">
        <v>8171</v>
      </c>
      <c r="AM36" s="104"/>
      <c r="AN36" s="106">
        <v>1251</v>
      </c>
      <c r="AO36" s="104">
        <v>2118</v>
      </c>
      <c r="AP36" s="104">
        <v>2250</v>
      </c>
      <c r="AQ36" s="104">
        <v>2191</v>
      </c>
      <c r="AR36" s="105">
        <v>7810</v>
      </c>
      <c r="AS36" s="104"/>
      <c r="AT36" s="106">
        <v>1470</v>
      </c>
      <c r="AU36" s="104">
        <v>1431</v>
      </c>
      <c r="AV36" s="104">
        <v>1373</v>
      </c>
      <c r="AW36" s="104">
        <v>1307</v>
      </c>
      <c r="AX36" s="105">
        <v>5581</v>
      </c>
      <c r="AY36" s="76"/>
      <c r="AZ36" s="106">
        <v>1698</v>
      </c>
      <c r="BA36" s="104">
        <v>1667</v>
      </c>
      <c r="BB36" s="104">
        <v>1631</v>
      </c>
      <c r="BC36" s="104">
        <v>1565</v>
      </c>
      <c r="BD36" s="105">
        <v>6561</v>
      </c>
      <c r="BE36" s="109"/>
      <c r="BF36" s="106">
        <v>1948</v>
      </c>
      <c r="BG36" s="104">
        <v>1910</v>
      </c>
      <c r="BH36" s="104">
        <v>1841</v>
      </c>
      <c r="BI36" s="104">
        <v>1791</v>
      </c>
      <c r="BJ36" s="105">
        <v>7490</v>
      </c>
      <c r="BK36" s="109"/>
      <c r="BL36" s="106">
        <v>1305</v>
      </c>
      <c r="BM36" s="104">
        <v>1256</v>
      </c>
      <c r="BN36" s="104">
        <v>1217</v>
      </c>
      <c r="BO36" s="104">
        <v>1303</v>
      </c>
      <c r="BP36" s="105">
        <v>5081</v>
      </c>
      <c r="BQ36" s="109"/>
      <c r="BR36" s="106">
        <v>1569</v>
      </c>
      <c r="BS36" s="104">
        <v>1520</v>
      </c>
      <c r="BT36" s="104">
        <v>1457</v>
      </c>
      <c r="BU36" s="104">
        <v>1382</v>
      </c>
      <c r="BV36" s="105">
        <v>5928</v>
      </c>
      <c r="BW36" s="109"/>
      <c r="BX36" s="106">
        <v>654</v>
      </c>
      <c r="BY36" s="104">
        <v>726</v>
      </c>
      <c r="BZ36" s="104">
        <v>674</v>
      </c>
      <c r="CA36" s="104">
        <v>869</v>
      </c>
      <c r="CB36" s="105">
        <v>2923</v>
      </c>
      <c r="CC36" s="109"/>
      <c r="CD36" s="106">
        <v>961</v>
      </c>
      <c r="CE36" s="104">
        <v>844</v>
      </c>
      <c r="CF36" s="104">
        <v>814</v>
      </c>
      <c r="CG36" s="104">
        <v>763</v>
      </c>
      <c r="CH36" s="105">
        <v>3382</v>
      </c>
      <c r="CI36" s="109"/>
      <c r="CJ36" s="106">
        <v>1608</v>
      </c>
      <c r="CK36" s="104">
        <v>1282</v>
      </c>
      <c r="CL36" s="104">
        <v>1212</v>
      </c>
      <c r="CM36" s="104">
        <v>1212</v>
      </c>
      <c r="CN36" s="105">
        <v>5314</v>
      </c>
      <c r="CO36" s="109"/>
      <c r="CP36" s="106">
        <v>973</v>
      </c>
      <c r="CQ36" s="104">
        <v>917</v>
      </c>
      <c r="CR36" s="104">
        <v>874</v>
      </c>
      <c r="CS36" s="104">
        <v>1782</v>
      </c>
      <c r="CT36" s="105">
        <v>4546</v>
      </c>
      <c r="CU36" s="109"/>
      <c r="CV36" s="106">
        <v>577</v>
      </c>
      <c r="CW36" s="104">
        <v>1107</v>
      </c>
      <c r="CX36" s="104">
        <v>1040</v>
      </c>
      <c r="CY36" s="105">
        <v>2724</v>
      </c>
    </row>
    <row r="37" spans="1:103" ht="17.25" hidden="1" customHeight="1" outlineLevel="1" x14ac:dyDescent="0.4">
      <c r="A37" s="76" t="s">
        <v>14</v>
      </c>
      <c r="B37" s="111"/>
      <c r="C37" s="111"/>
      <c r="D37" s="110">
        <v>1107</v>
      </c>
      <c r="E37" s="412">
        <v>822.32799999999997</v>
      </c>
      <c r="F37" s="412">
        <v>670.67200000000003</v>
      </c>
      <c r="G37" s="412">
        <v>1016</v>
      </c>
      <c r="H37" s="112">
        <v>3616</v>
      </c>
      <c r="I37" s="111"/>
      <c r="J37" s="110">
        <v>771</v>
      </c>
      <c r="K37" s="412">
        <v>683</v>
      </c>
      <c r="L37" s="412">
        <v>1093</v>
      </c>
      <c r="M37" s="412">
        <v>872</v>
      </c>
      <c r="N37" s="112">
        <v>3419</v>
      </c>
      <c r="O37" s="111"/>
      <c r="P37" s="110">
        <v>1427</v>
      </c>
      <c r="Q37" s="412">
        <v>392</v>
      </c>
      <c r="R37" s="412">
        <v>1059</v>
      </c>
      <c r="S37" s="412">
        <v>553</v>
      </c>
      <c r="T37" s="112">
        <v>3431</v>
      </c>
      <c r="U37" s="111"/>
      <c r="V37" s="110">
        <v>1061</v>
      </c>
      <c r="W37" s="111">
        <v>912</v>
      </c>
      <c r="X37" s="111">
        <v>961</v>
      </c>
      <c r="Y37" s="111">
        <v>962</v>
      </c>
      <c r="Z37" s="112">
        <v>3896</v>
      </c>
      <c r="AA37" s="111"/>
      <c r="AB37" s="110">
        <v>887</v>
      </c>
      <c r="AC37" s="111">
        <v>547</v>
      </c>
      <c r="AD37" s="111">
        <v>1356</v>
      </c>
      <c r="AE37" s="111">
        <v>946</v>
      </c>
      <c r="AF37" s="112">
        <v>3736</v>
      </c>
      <c r="AG37" s="111"/>
      <c r="AH37" s="110">
        <v>580</v>
      </c>
      <c r="AI37" s="111">
        <v>854</v>
      </c>
      <c r="AJ37" s="111">
        <v>1321</v>
      </c>
      <c r="AK37" s="111">
        <v>-5273</v>
      </c>
      <c r="AL37" s="112">
        <v>-2518</v>
      </c>
      <c r="AM37" s="111"/>
      <c r="AN37" s="110">
        <v>1477</v>
      </c>
      <c r="AO37" s="111">
        <v>1169</v>
      </c>
      <c r="AP37" s="111">
        <v>1200</v>
      </c>
      <c r="AQ37" s="111">
        <v>1174</v>
      </c>
      <c r="AR37" s="112">
        <v>5020</v>
      </c>
      <c r="AS37" s="111"/>
      <c r="AT37" s="110">
        <v>1419</v>
      </c>
      <c r="AU37" s="111">
        <v>1811</v>
      </c>
      <c r="AV37" s="111">
        <v>1668</v>
      </c>
      <c r="AW37" s="111">
        <v>1387</v>
      </c>
      <c r="AX37" s="112">
        <v>6285</v>
      </c>
      <c r="AY37" s="76"/>
      <c r="AZ37" s="110">
        <v>1171</v>
      </c>
      <c r="BA37" s="111">
        <v>1029</v>
      </c>
      <c r="BB37" s="111">
        <v>1441</v>
      </c>
      <c r="BC37" s="111">
        <v>765</v>
      </c>
      <c r="BD37" s="112">
        <v>4406</v>
      </c>
      <c r="BE37" s="109"/>
      <c r="BF37" s="110">
        <v>1686</v>
      </c>
      <c r="BG37" s="111">
        <v>1356</v>
      </c>
      <c r="BH37" s="111">
        <v>1536</v>
      </c>
      <c r="BI37" s="111">
        <v>1103</v>
      </c>
      <c r="BJ37" s="112">
        <v>5681</v>
      </c>
      <c r="BK37" s="109"/>
      <c r="BL37" s="110">
        <v>1625</v>
      </c>
      <c r="BM37" s="111">
        <v>1591</v>
      </c>
      <c r="BN37" s="111">
        <v>1653</v>
      </c>
      <c r="BO37" s="111">
        <v>1685</v>
      </c>
      <c r="BP37" s="112">
        <v>6554</v>
      </c>
      <c r="BQ37" s="109"/>
      <c r="BR37" s="110">
        <v>2069</v>
      </c>
      <c r="BS37" s="111">
        <v>1630</v>
      </c>
      <c r="BT37" s="111">
        <v>1795</v>
      </c>
      <c r="BU37" s="111">
        <v>1659</v>
      </c>
      <c r="BV37" s="112">
        <v>7153</v>
      </c>
      <c r="BW37" s="109"/>
      <c r="BX37" s="110">
        <v>88</v>
      </c>
      <c r="BY37" s="111">
        <v>1862</v>
      </c>
      <c r="BZ37" s="111">
        <v>1944</v>
      </c>
      <c r="CA37" s="111">
        <v>1943</v>
      </c>
      <c r="CB37" s="112">
        <v>5837</v>
      </c>
      <c r="CC37" s="109"/>
      <c r="CD37" s="110">
        <v>928</v>
      </c>
      <c r="CE37" s="111">
        <v>1243</v>
      </c>
      <c r="CF37" s="111">
        <v>967</v>
      </c>
      <c r="CG37" s="111">
        <v>1715</v>
      </c>
      <c r="CH37" s="112">
        <v>4853</v>
      </c>
      <c r="CI37" s="109"/>
      <c r="CJ37" s="110">
        <v>955</v>
      </c>
      <c r="CK37" s="111">
        <v>1236</v>
      </c>
      <c r="CL37" s="111">
        <v>1102</v>
      </c>
      <c r="CM37" s="111">
        <v>984</v>
      </c>
      <c r="CN37" s="112">
        <v>4277</v>
      </c>
      <c r="CO37" s="109"/>
      <c r="CP37" s="110">
        <v>1538</v>
      </c>
      <c r="CQ37" s="111">
        <v>1159</v>
      </c>
      <c r="CR37" s="111">
        <v>1196</v>
      </c>
      <c r="CS37" s="111">
        <v>814</v>
      </c>
      <c r="CT37" s="112">
        <v>4707</v>
      </c>
      <c r="CU37" s="109"/>
      <c r="CV37" s="110">
        <v>352</v>
      </c>
      <c r="CW37" s="111">
        <v>813</v>
      </c>
      <c r="CX37" s="111">
        <v>266</v>
      </c>
      <c r="CY37" s="112">
        <v>1431</v>
      </c>
    </row>
    <row r="38" spans="1:103" s="99" customFormat="1" collapsed="1" x14ac:dyDescent="0.25">
      <c r="A38" s="88" t="s">
        <v>17</v>
      </c>
      <c r="B38" s="102"/>
      <c r="C38" s="102"/>
      <c r="D38" s="107">
        <v>3692</v>
      </c>
      <c r="E38" s="397">
        <v>3392</v>
      </c>
      <c r="F38" s="397">
        <v>2426</v>
      </c>
      <c r="G38" s="397">
        <v>3445</v>
      </c>
      <c r="H38" s="103">
        <v>12955</v>
      </c>
      <c r="I38" s="102"/>
      <c r="J38" s="107">
        <v>2813</v>
      </c>
      <c r="K38" s="397">
        <v>3732</v>
      </c>
      <c r="L38" s="397">
        <v>3821</v>
      </c>
      <c r="M38" s="397">
        <v>3812</v>
      </c>
      <c r="N38" s="103">
        <v>14178</v>
      </c>
      <c r="O38" s="102"/>
      <c r="P38" s="107">
        <v>2821</v>
      </c>
      <c r="Q38" s="397">
        <v>4491</v>
      </c>
      <c r="R38" s="397">
        <v>3668</v>
      </c>
      <c r="S38" s="397">
        <v>2190</v>
      </c>
      <c r="T38" s="103">
        <v>13170</v>
      </c>
      <c r="U38" s="102"/>
      <c r="V38" s="107">
        <v>3704</v>
      </c>
      <c r="W38" s="102">
        <v>3874</v>
      </c>
      <c r="X38" s="102">
        <v>3457</v>
      </c>
      <c r="Y38" s="102">
        <v>3935</v>
      </c>
      <c r="Z38" s="103">
        <v>14970</v>
      </c>
      <c r="AA38" s="102"/>
      <c r="AB38" s="107">
        <v>3118</v>
      </c>
      <c r="AC38" s="102">
        <v>3851</v>
      </c>
      <c r="AD38" s="102">
        <v>3677</v>
      </c>
      <c r="AE38" s="102">
        <v>4383</v>
      </c>
      <c r="AF38" s="103">
        <v>15029</v>
      </c>
      <c r="AG38" s="102"/>
      <c r="AH38" s="107">
        <v>2885</v>
      </c>
      <c r="AI38" s="102">
        <v>3189</v>
      </c>
      <c r="AJ38" s="102">
        <v>2765</v>
      </c>
      <c r="AK38" s="102">
        <v>8664</v>
      </c>
      <c r="AL38" s="103">
        <v>17503</v>
      </c>
      <c r="AM38" s="102"/>
      <c r="AN38" s="107">
        <v>3063</v>
      </c>
      <c r="AO38" s="102">
        <v>2058</v>
      </c>
      <c r="AP38" s="102">
        <v>2176</v>
      </c>
      <c r="AQ38" s="102">
        <v>1997</v>
      </c>
      <c r="AR38" s="103">
        <v>9294</v>
      </c>
      <c r="AS38" s="102"/>
      <c r="AT38" s="107">
        <v>2729</v>
      </c>
      <c r="AU38" s="102">
        <v>3421</v>
      </c>
      <c r="AV38" s="102">
        <v>3143</v>
      </c>
      <c r="AW38" s="102">
        <v>2575</v>
      </c>
      <c r="AX38" s="103">
        <v>11868</v>
      </c>
      <c r="AY38" s="88"/>
      <c r="AZ38" s="107">
        <v>2439</v>
      </c>
      <c r="BA38" s="102">
        <v>2389</v>
      </c>
      <c r="BB38" s="102">
        <v>2650</v>
      </c>
      <c r="BC38" s="102">
        <v>3623</v>
      </c>
      <c r="BD38" s="103">
        <v>11101</v>
      </c>
      <c r="BE38" s="108"/>
      <c r="BF38" s="107">
        <v>2136</v>
      </c>
      <c r="BG38" s="102">
        <v>2808</v>
      </c>
      <c r="BH38" s="102">
        <v>2158</v>
      </c>
      <c r="BI38" s="102">
        <v>2065</v>
      </c>
      <c r="BJ38" s="103">
        <v>9167</v>
      </c>
      <c r="BK38" s="108"/>
      <c r="BL38" s="107">
        <v>3135</v>
      </c>
      <c r="BM38" s="102">
        <v>2972</v>
      </c>
      <c r="BN38" s="102">
        <v>3303</v>
      </c>
      <c r="BO38" s="102">
        <v>2559</v>
      </c>
      <c r="BP38" s="103">
        <v>11969</v>
      </c>
      <c r="BQ38" s="108"/>
      <c r="BR38" s="107">
        <v>3353</v>
      </c>
      <c r="BS38" s="102">
        <v>3573</v>
      </c>
      <c r="BT38" s="102">
        <v>3354</v>
      </c>
      <c r="BU38" s="102">
        <v>2934</v>
      </c>
      <c r="BV38" s="103">
        <v>13214</v>
      </c>
      <c r="BW38" s="108"/>
      <c r="BX38" s="107">
        <v>169</v>
      </c>
      <c r="BY38" s="102">
        <v>3609</v>
      </c>
      <c r="BZ38" s="102">
        <v>3828</v>
      </c>
      <c r="CA38" s="102">
        <v>3526</v>
      </c>
      <c r="CB38" s="103">
        <v>11132</v>
      </c>
      <c r="CC38" s="108"/>
      <c r="CD38" s="107">
        <v>1704</v>
      </c>
      <c r="CE38" s="102">
        <v>2255</v>
      </c>
      <c r="CF38" s="102">
        <v>1824</v>
      </c>
      <c r="CG38" s="102">
        <v>3243</v>
      </c>
      <c r="CH38" s="103">
        <v>9026</v>
      </c>
      <c r="CI38" s="108"/>
      <c r="CJ38" s="107">
        <v>2188</v>
      </c>
      <c r="CK38" s="102">
        <v>1891</v>
      </c>
      <c r="CL38" s="102">
        <v>2288</v>
      </c>
      <c r="CM38" s="102">
        <v>1573</v>
      </c>
      <c r="CN38" s="103">
        <v>7940</v>
      </c>
      <c r="CO38" s="108"/>
      <c r="CP38" s="107">
        <v>2772</v>
      </c>
      <c r="CQ38" s="102">
        <v>2070</v>
      </c>
      <c r="CR38" s="102">
        <v>2159</v>
      </c>
      <c r="CS38" s="102">
        <v>1087</v>
      </c>
      <c r="CT38" s="103">
        <v>8088</v>
      </c>
      <c r="CU38" s="108"/>
      <c r="CV38" s="107">
        <v>1003</v>
      </c>
      <c r="CW38" s="102">
        <v>1987</v>
      </c>
      <c r="CX38" s="102">
        <v>722</v>
      </c>
      <c r="CY38" s="103">
        <v>3712</v>
      </c>
    </row>
    <row r="39" spans="1:103" ht="15" hidden="1" customHeight="1" outlineLevel="1" x14ac:dyDescent="0.25">
      <c r="A39" s="114" t="s">
        <v>47</v>
      </c>
      <c r="B39" s="104"/>
      <c r="C39" s="104"/>
      <c r="D39" s="106"/>
      <c r="E39" s="396">
        <v>0</v>
      </c>
      <c r="F39" s="413"/>
      <c r="G39" s="413">
        <v>0</v>
      </c>
      <c r="H39" s="116">
        <v>0</v>
      </c>
      <c r="I39" s="104"/>
      <c r="J39" s="106"/>
      <c r="K39" s="396"/>
      <c r="L39" s="396"/>
      <c r="M39" s="413"/>
      <c r="N39" s="116"/>
      <c r="O39" s="104"/>
      <c r="P39" s="106"/>
      <c r="Q39" s="396"/>
      <c r="R39" s="396"/>
      <c r="S39" s="396"/>
      <c r="T39" s="116"/>
      <c r="U39" s="104"/>
      <c r="V39" s="106"/>
      <c r="W39" s="104"/>
      <c r="X39" s="104"/>
      <c r="Y39" s="104"/>
      <c r="Z39" s="116"/>
      <c r="AA39" s="104"/>
      <c r="AB39" s="106"/>
      <c r="AC39" s="104"/>
      <c r="AD39" s="104"/>
      <c r="AE39" s="104"/>
      <c r="AF39" s="116"/>
      <c r="AG39" s="104"/>
      <c r="AH39" s="106"/>
      <c r="AI39" s="104"/>
      <c r="AJ39" s="104"/>
      <c r="AK39" s="104"/>
      <c r="AL39" s="116"/>
      <c r="AM39" s="104"/>
      <c r="AN39" s="106"/>
      <c r="AO39" s="104"/>
      <c r="AP39" s="104"/>
      <c r="AQ39" s="104">
        <v>0</v>
      </c>
      <c r="AR39" s="116"/>
      <c r="AS39" s="104"/>
      <c r="AT39" s="106"/>
      <c r="AU39" s="104"/>
      <c r="AV39" s="104"/>
      <c r="AW39" s="104"/>
      <c r="AX39" s="116"/>
      <c r="AY39" s="114"/>
      <c r="AZ39" s="106"/>
      <c r="BA39" s="104"/>
      <c r="BB39" s="104"/>
      <c r="BC39" s="104"/>
      <c r="BD39" s="116"/>
      <c r="BE39" s="76"/>
      <c r="BF39" s="106"/>
      <c r="BG39" s="104"/>
      <c r="BH39" s="104"/>
      <c r="BI39" s="104"/>
      <c r="BJ39" s="116"/>
      <c r="BK39" s="76"/>
      <c r="BL39" s="106"/>
      <c r="BM39" s="104"/>
      <c r="BN39" s="104"/>
      <c r="BO39" s="104"/>
      <c r="BP39" s="116"/>
      <c r="BQ39" s="76"/>
      <c r="BR39" s="106"/>
      <c r="BS39" s="104"/>
      <c r="BT39" s="104"/>
      <c r="BU39" s="104"/>
      <c r="BV39" s="116"/>
      <c r="BW39" s="76"/>
      <c r="BX39" s="106"/>
      <c r="BY39" s="104"/>
      <c r="BZ39" s="104"/>
      <c r="CA39" s="104"/>
      <c r="CB39" s="116"/>
      <c r="CC39" s="76"/>
      <c r="CD39" s="106"/>
      <c r="CE39" s="104"/>
      <c r="CF39" s="104"/>
      <c r="CG39" s="104"/>
      <c r="CH39" s="116"/>
      <c r="CI39" s="76"/>
      <c r="CJ39" s="106"/>
      <c r="CK39" s="104"/>
      <c r="CL39" s="104"/>
      <c r="CM39" s="104"/>
      <c r="CN39" s="116"/>
      <c r="CO39" s="76"/>
      <c r="CP39" s="106"/>
      <c r="CQ39" s="104"/>
      <c r="CR39" s="104"/>
      <c r="CS39" s="104"/>
      <c r="CT39" s="116"/>
      <c r="CU39" s="76"/>
      <c r="CV39" s="166"/>
      <c r="CW39" s="104"/>
      <c r="CX39" s="104"/>
      <c r="CY39" s="116"/>
    </row>
    <row r="40" spans="1:103" ht="15" hidden="1" customHeight="1" outlineLevel="1" x14ac:dyDescent="0.25">
      <c r="A40" s="76" t="s">
        <v>14</v>
      </c>
      <c r="B40" s="104"/>
      <c r="C40" s="104"/>
      <c r="D40" s="106">
        <v>1107</v>
      </c>
      <c r="E40" s="396">
        <v>822.32799999999997</v>
      </c>
      <c r="F40" s="396">
        <v>670.67200000000003</v>
      </c>
      <c r="G40" s="396">
        <v>1016</v>
      </c>
      <c r="H40" s="105">
        <v>3616</v>
      </c>
      <c r="I40" s="104"/>
      <c r="J40" s="106">
        <v>771</v>
      </c>
      <c r="K40" s="396">
        <v>683</v>
      </c>
      <c r="L40" s="396">
        <v>1093</v>
      </c>
      <c r="M40" s="396">
        <v>872</v>
      </c>
      <c r="N40" s="105">
        <v>3419</v>
      </c>
      <c r="O40" s="104"/>
      <c r="P40" s="106">
        <v>1427</v>
      </c>
      <c r="Q40" s="396">
        <v>392</v>
      </c>
      <c r="R40" s="396">
        <v>1059</v>
      </c>
      <c r="S40" s="396">
        <v>553</v>
      </c>
      <c r="T40" s="105">
        <v>3431</v>
      </c>
      <c r="U40" s="104"/>
      <c r="V40" s="106">
        <v>1061</v>
      </c>
      <c r="W40" s="104">
        <v>912</v>
      </c>
      <c r="X40" s="104">
        <v>961</v>
      </c>
      <c r="Y40" s="104">
        <v>962</v>
      </c>
      <c r="Z40" s="105">
        <v>3896</v>
      </c>
      <c r="AA40" s="104"/>
      <c r="AB40" s="106">
        <v>887</v>
      </c>
      <c r="AC40" s="104">
        <v>547</v>
      </c>
      <c r="AD40" s="104">
        <v>1356</v>
      </c>
      <c r="AE40" s="104">
        <v>946</v>
      </c>
      <c r="AF40" s="105">
        <v>3736</v>
      </c>
      <c r="AG40" s="104"/>
      <c r="AH40" s="106">
        <v>580</v>
      </c>
      <c r="AI40" s="104">
        <v>854</v>
      </c>
      <c r="AJ40" s="104">
        <v>1321</v>
      </c>
      <c r="AK40" s="104">
        <v>-5273</v>
      </c>
      <c r="AL40" s="105">
        <v>-2518</v>
      </c>
      <c r="AM40" s="104"/>
      <c r="AN40" s="106">
        <v>1477</v>
      </c>
      <c r="AO40" s="104">
        <v>1169</v>
      </c>
      <c r="AP40" s="104">
        <v>1200</v>
      </c>
      <c r="AQ40" s="104">
        <v>1174</v>
      </c>
      <c r="AR40" s="105">
        <v>5020</v>
      </c>
      <c r="AS40" s="104"/>
      <c r="AT40" s="106">
        <v>1419</v>
      </c>
      <c r="AU40" s="104">
        <v>1811</v>
      </c>
      <c r="AV40" s="104">
        <v>1668</v>
      </c>
      <c r="AW40" s="104">
        <v>1387</v>
      </c>
      <c r="AX40" s="105">
        <v>6285</v>
      </c>
      <c r="AY40" s="76"/>
      <c r="AZ40" s="106">
        <v>1171</v>
      </c>
      <c r="BA40" s="104">
        <v>1029</v>
      </c>
      <c r="BB40" s="104">
        <v>1441</v>
      </c>
      <c r="BC40" s="104">
        <v>765</v>
      </c>
      <c r="BD40" s="105">
        <v>4406</v>
      </c>
      <c r="BE40" s="109"/>
      <c r="BF40" s="106">
        <v>1686</v>
      </c>
      <c r="BG40" s="104">
        <v>1356</v>
      </c>
      <c r="BH40" s="104">
        <v>1536</v>
      </c>
      <c r="BI40" s="104">
        <v>1103</v>
      </c>
      <c r="BJ40" s="105">
        <v>5681</v>
      </c>
      <c r="BK40" s="109"/>
      <c r="BL40" s="106">
        <v>1625</v>
      </c>
      <c r="BM40" s="104">
        <v>1591</v>
      </c>
      <c r="BN40" s="104">
        <v>1653</v>
      </c>
      <c r="BO40" s="104">
        <v>1685</v>
      </c>
      <c r="BP40" s="105">
        <v>6554</v>
      </c>
      <c r="BQ40" s="109"/>
      <c r="BR40" s="106">
        <v>2068</v>
      </c>
      <c r="BS40" s="104">
        <v>1631</v>
      </c>
      <c r="BT40" s="104">
        <v>1795</v>
      </c>
      <c r="BU40" s="104">
        <v>1659</v>
      </c>
      <c r="BV40" s="105">
        <v>7153</v>
      </c>
      <c r="BW40" s="109"/>
      <c r="BX40" s="106">
        <v>88</v>
      </c>
      <c r="BY40" s="104">
        <v>1862</v>
      </c>
      <c r="BZ40" s="104">
        <v>1944</v>
      </c>
      <c r="CA40" s="104">
        <v>1943</v>
      </c>
      <c r="CB40" s="105">
        <v>5837</v>
      </c>
      <c r="CC40" s="109"/>
      <c r="CD40" s="106">
        <v>928</v>
      </c>
      <c r="CE40" s="104">
        <v>1243</v>
      </c>
      <c r="CF40" s="104">
        <v>967</v>
      </c>
      <c r="CG40" s="104">
        <v>1715</v>
      </c>
      <c r="CH40" s="105">
        <v>4853</v>
      </c>
      <c r="CI40" s="109"/>
      <c r="CJ40" s="106">
        <v>955</v>
      </c>
      <c r="CK40" s="104">
        <v>1236</v>
      </c>
      <c r="CL40" s="104">
        <v>1102</v>
      </c>
      <c r="CM40" s="104">
        <v>984</v>
      </c>
      <c r="CN40" s="105">
        <v>4277</v>
      </c>
      <c r="CO40" s="109"/>
      <c r="CP40" s="106">
        <v>1538</v>
      </c>
      <c r="CQ40" s="104">
        <v>1159</v>
      </c>
      <c r="CR40" s="104">
        <v>1196</v>
      </c>
      <c r="CS40" s="104">
        <v>814</v>
      </c>
      <c r="CT40" s="105">
        <v>4707</v>
      </c>
      <c r="CU40" s="109"/>
      <c r="CV40" s="106">
        <v>352</v>
      </c>
      <c r="CW40" s="104">
        <v>813</v>
      </c>
      <c r="CX40" s="104">
        <v>266</v>
      </c>
      <c r="CY40" s="105">
        <v>1431</v>
      </c>
    </row>
    <row r="41" spans="1:103" ht="15" hidden="1" customHeight="1" outlineLevel="1" x14ac:dyDescent="0.25">
      <c r="A41" s="76" t="s">
        <v>12</v>
      </c>
      <c r="B41" s="104"/>
      <c r="C41" s="104"/>
      <c r="D41" s="106">
        <v>0</v>
      </c>
      <c r="E41" s="396">
        <v>-6.7000000000000004E-2</v>
      </c>
      <c r="F41" s="396">
        <v>6.7000000000000004E-2</v>
      </c>
      <c r="G41" s="396">
        <v>0</v>
      </c>
      <c r="H41" s="105">
        <v>0</v>
      </c>
      <c r="I41" s="104"/>
      <c r="J41" s="106">
        <v>0</v>
      </c>
      <c r="K41" s="396">
        <v>0</v>
      </c>
      <c r="L41" s="396">
        <v>0</v>
      </c>
      <c r="M41" s="396">
        <v>0</v>
      </c>
      <c r="N41" s="105">
        <v>0</v>
      </c>
      <c r="O41" s="104"/>
      <c r="P41" s="106">
        <v>0</v>
      </c>
      <c r="Q41" s="396">
        <v>0</v>
      </c>
      <c r="R41" s="396">
        <v>0</v>
      </c>
      <c r="S41" s="396">
        <v>0</v>
      </c>
      <c r="T41" s="105">
        <v>0</v>
      </c>
      <c r="U41" s="104"/>
      <c r="V41" s="106">
        <v>-1</v>
      </c>
      <c r="W41" s="104">
        <v>1</v>
      </c>
      <c r="X41" s="104">
        <v>-1</v>
      </c>
      <c r="Y41" s="104">
        <v>-1</v>
      </c>
      <c r="Z41" s="105">
        <v>-2</v>
      </c>
      <c r="AA41" s="104"/>
      <c r="AB41" s="106">
        <v>0</v>
      </c>
      <c r="AC41" s="104">
        <v>-1</v>
      </c>
      <c r="AD41" s="104">
        <v>-1</v>
      </c>
      <c r="AE41" s="104">
        <v>-44</v>
      </c>
      <c r="AF41" s="105">
        <v>-46</v>
      </c>
      <c r="AG41" s="104"/>
      <c r="AH41" s="106">
        <v>0</v>
      </c>
      <c r="AI41" s="104">
        <v>-11</v>
      </c>
      <c r="AJ41" s="104">
        <v>0</v>
      </c>
      <c r="AK41" s="104">
        <v>-1</v>
      </c>
      <c r="AL41" s="105">
        <v>-12</v>
      </c>
      <c r="AM41" s="104"/>
      <c r="AN41" s="106">
        <v>0</v>
      </c>
      <c r="AO41" s="104">
        <v>0</v>
      </c>
      <c r="AP41" s="104">
        <v>0</v>
      </c>
      <c r="AQ41" s="104">
        <v>0</v>
      </c>
      <c r="AR41" s="105">
        <v>0</v>
      </c>
      <c r="AS41" s="104"/>
      <c r="AT41" s="106">
        <v>0</v>
      </c>
      <c r="AU41" s="104">
        <v>-1</v>
      </c>
      <c r="AV41" s="104">
        <v>0</v>
      </c>
      <c r="AW41" s="104">
        <v>-1</v>
      </c>
      <c r="AX41" s="105">
        <v>-2</v>
      </c>
      <c r="AY41" s="76"/>
      <c r="AZ41" s="106">
        <v>0</v>
      </c>
      <c r="BA41" s="104">
        <v>-1</v>
      </c>
      <c r="BB41" s="104">
        <v>0</v>
      </c>
      <c r="BC41" s="104">
        <v>-1</v>
      </c>
      <c r="BD41" s="105">
        <v>-2</v>
      </c>
      <c r="BE41" s="109"/>
      <c r="BF41" s="106">
        <v>0</v>
      </c>
      <c r="BG41" s="104">
        <v>-1</v>
      </c>
      <c r="BH41" s="104">
        <v>0</v>
      </c>
      <c r="BI41" s="104">
        <v>-1</v>
      </c>
      <c r="BJ41" s="105">
        <v>-2</v>
      </c>
      <c r="BK41" s="109"/>
      <c r="BL41" s="106">
        <v>0</v>
      </c>
      <c r="BM41" s="104">
        <v>-1</v>
      </c>
      <c r="BN41" s="104">
        <v>0</v>
      </c>
      <c r="BO41" s="104">
        <v>-1</v>
      </c>
      <c r="BP41" s="105">
        <v>-2</v>
      </c>
      <c r="BQ41" s="109"/>
      <c r="BR41" s="106">
        <v>-1</v>
      </c>
      <c r="BS41" s="104">
        <v>0</v>
      </c>
      <c r="BT41" s="104">
        <v>-1</v>
      </c>
      <c r="BU41" s="104">
        <v>0</v>
      </c>
      <c r="BV41" s="105">
        <v>-2</v>
      </c>
      <c r="BW41" s="109"/>
      <c r="BX41" s="106">
        <v>-1</v>
      </c>
      <c r="BY41" s="104">
        <v>0</v>
      </c>
      <c r="BZ41" s="104">
        <v>0</v>
      </c>
      <c r="CA41" s="104">
        <v>-2</v>
      </c>
      <c r="CB41" s="105">
        <v>-3</v>
      </c>
      <c r="CC41" s="109"/>
      <c r="CD41" s="106">
        <v>-1</v>
      </c>
      <c r="CE41" s="104">
        <v>-1</v>
      </c>
      <c r="CF41" s="104">
        <v>0</v>
      </c>
      <c r="CG41" s="104">
        <v>-1049</v>
      </c>
      <c r="CH41" s="105">
        <v>-1051</v>
      </c>
      <c r="CI41" s="109"/>
      <c r="CJ41" s="106">
        <v>-9</v>
      </c>
      <c r="CK41" s="104">
        <v>-6</v>
      </c>
      <c r="CL41" s="104">
        <v>-5</v>
      </c>
      <c r="CM41" s="104">
        <v>-3</v>
      </c>
      <c r="CN41" s="105">
        <v>-23</v>
      </c>
      <c r="CO41" s="109"/>
      <c r="CP41" s="106">
        <v>-158</v>
      </c>
      <c r="CQ41" s="104">
        <v>-64</v>
      </c>
      <c r="CR41" s="104">
        <v>159</v>
      </c>
      <c r="CS41" s="104">
        <v>-95</v>
      </c>
      <c r="CT41" s="105">
        <v>-158</v>
      </c>
      <c r="CU41" s="109"/>
      <c r="CV41" s="106">
        <v>-67</v>
      </c>
      <c r="CW41" s="104">
        <v>-106</v>
      </c>
      <c r="CX41" s="104">
        <v>-154</v>
      </c>
      <c r="CY41" s="105">
        <v>-327</v>
      </c>
    </row>
    <row r="42" spans="1:103" ht="15" hidden="1" customHeight="1" outlineLevel="1" x14ac:dyDescent="0.25">
      <c r="A42" s="76" t="s">
        <v>13</v>
      </c>
      <c r="B42" s="104"/>
      <c r="C42" s="104"/>
      <c r="D42" s="106">
        <v>1648</v>
      </c>
      <c r="E42" s="396">
        <v>1581.7905900000001</v>
      </c>
      <c r="F42" s="396">
        <v>1621.2094099999999</v>
      </c>
      <c r="G42" s="396">
        <v>1808</v>
      </c>
      <c r="H42" s="105">
        <v>6659</v>
      </c>
      <c r="I42" s="104"/>
      <c r="J42" s="106">
        <v>1877</v>
      </c>
      <c r="K42" s="396">
        <v>1815</v>
      </c>
      <c r="L42" s="396">
        <v>1792</v>
      </c>
      <c r="M42" s="396">
        <v>1733</v>
      </c>
      <c r="N42" s="105">
        <v>7217</v>
      </c>
      <c r="O42" s="104"/>
      <c r="P42" s="106">
        <v>1447</v>
      </c>
      <c r="Q42" s="396">
        <v>1396</v>
      </c>
      <c r="R42" s="396">
        <v>1333</v>
      </c>
      <c r="S42" s="396">
        <v>1602</v>
      </c>
      <c r="T42" s="105">
        <v>5778</v>
      </c>
      <c r="U42" s="104"/>
      <c r="V42" s="106">
        <v>1737</v>
      </c>
      <c r="W42" s="104">
        <v>1687</v>
      </c>
      <c r="X42" s="104">
        <v>1605</v>
      </c>
      <c r="Y42" s="104">
        <v>1514</v>
      </c>
      <c r="Z42" s="105">
        <v>6543</v>
      </c>
      <c r="AA42" s="104"/>
      <c r="AB42" s="106">
        <v>1887</v>
      </c>
      <c r="AC42" s="104">
        <v>1852</v>
      </c>
      <c r="AD42" s="104">
        <v>1866</v>
      </c>
      <c r="AE42" s="104">
        <v>1797</v>
      </c>
      <c r="AF42" s="105">
        <v>7402</v>
      </c>
      <c r="AG42" s="104"/>
      <c r="AH42" s="106">
        <v>2092</v>
      </c>
      <c r="AI42" s="104">
        <v>2069</v>
      </c>
      <c r="AJ42" s="104">
        <v>2033</v>
      </c>
      <c r="AK42" s="104">
        <v>1977</v>
      </c>
      <c r="AL42" s="105">
        <v>8171</v>
      </c>
      <c r="AM42" s="104"/>
      <c r="AN42" s="106">
        <v>1251</v>
      </c>
      <c r="AO42" s="104">
        <v>2118</v>
      </c>
      <c r="AP42" s="104">
        <v>2250</v>
      </c>
      <c r="AQ42" s="104">
        <v>2191</v>
      </c>
      <c r="AR42" s="105">
        <v>7810</v>
      </c>
      <c r="AS42" s="104"/>
      <c r="AT42" s="106">
        <v>1470</v>
      </c>
      <c r="AU42" s="104">
        <v>1431</v>
      </c>
      <c r="AV42" s="104">
        <v>1373</v>
      </c>
      <c r="AW42" s="104">
        <v>1307</v>
      </c>
      <c r="AX42" s="105">
        <v>5581</v>
      </c>
      <c r="AY42" s="76"/>
      <c r="AZ42" s="106">
        <v>1698</v>
      </c>
      <c r="BA42" s="104">
        <v>1667</v>
      </c>
      <c r="BB42" s="104">
        <v>1631</v>
      </c>
      <c r="BC42" s="104">
        <v>1565</v>
      </c>
      <c r="BD42" s="105">
        <v>6561</v>
      </c>
      <c r="BE42" s="109"/>
      <c r="BF42" s="106">
        <v>1948</v>
      </c>
      <c r="BG42" s="104">
        <v>1910</v>
      </c>
      <c r="BH42" s="104">
        <v>1841</v>
      </c>
      <c r="BI42" s="104">
        <v>1791</v>
      </c>
      <c r="BJ42" s="105">
        <v>7490</v>
      </c>
      <c r="BK42" s="109"/>
      <c r="BL42" s="106">
        <v>1305</v>
      </c>
      <c r="BM42" s="104">
        <v>1256</v>
      </c>
      <c r="BN42" s="104">
        <v>1217</v>
      </c>
      <c r="BO42" s="104">
        <v>1303</v>
      </c>
      <c r="BP42" s="105">
        <v>5081</v>
      </c>
      <c r="BQ42" s="109"/>
      <c r="BR42" s="106">
        <v>1569</v>
      </c>
      <c r="BS42" s="104">
        <v>1520</v>
      </c>
      <c r="BT42" s="104">
        <v>1458</v>
      </c>
      <c r="BU42" s="104">
        <v>1381</v>
      </c>
      <c r="BV42" s="105">
        <v>5928</v>
      </c>
      <c r="BW42" s="109"/>
      <c r="BX42" s="106">
        <v>654</v>
      </c>
      <c r="BY42" s="104">
        <v>726</v>
      </c>
      <c r="BZ42" s="104">
        <v>674</v>
      </c>
      <c r="CA42" s="104">
        <v>869</v>
      </c>
      <c r="CB42" s="105">
        <v>2923</v>
      </c>
      <c r="CC42" s="109"/>
      <c r="CD42" s="106">
        <v>961</v>
      </c>
      <c r="CE42" s="104">
        <v>844</v>
      </c>
      <c r="CF42" s="104">
        <v>814</v>
      </c>
      <c r="CG42" s="104">
        <v>763</v>
      </c>
      <c r="CH42" s="105">
        <v>3382</v>
      </c>
      <c r="CI42" s="109"/>
      <c r="CJ42" s="106">
        <v>1608</v>
      </c>
      <c r="CK42" s="104">
        <v>1282</v>
      </c>
      <c r="CL42" s="104">
        <v>1212</v>
      </c>
      <c r="CM42" s="104">
        <v>1212</v>
      </c>
      <c r="CN42" s="105">
        <v>5314</v>
      </c>
      <c r="CO42" s="109"/>
      <c r="CP42" s="106">
        <v>973</v>
      </c>
      <c r="CQ42" s="104">
        <v>917</v>
      </c>
      <c r="CR42" s="104">
        <v>874</v>
      </c>
      <c r="CS42" s="104">
        <v>1782</v>
      </c>
      <c r="CT42" s="105">
        <v>4546</v>
      </c>
      <c r="CU42" s="109"/>
      <c r="CV42" s="106">
        <v>577</v>
      </c>
      <c r="CW42" s="104">
        <v>1107</v>
      </c>
      <c r="CX42" s="104">
        <v>1040</v>
      </c>
      <c r="CY42" s="105">
        <v>2724</v>
      </c>
    </row>
    <row r="43" spans="1:103" ht="15" hidden="1" customHeight="1" outlineLevel="1" x14ac:dyDescent="0.25">
      <c r="A43" s="76" t="s">
        <v>48</v>
      </c>
      <c r="B43" s="104"/>
      <c r="C43" s="104"/>
      <c r="D43" s="106">
        <v>517</v>
      </c>
      <c r="E43" s="396">
        <v>579</v>
      </c>
      <c r="F43" s="413">
        <v>448</v>
      </c>
      <c r="G43" s="413">
        <v>494</v>
      </c>
      <c r="H43" s="116">
        <v>2038</v>
      </c>
      <c r="I43" s="104"/>
      <c r="J43" s="106">
        <v>517</v>
      </c>
      <c r="K43" s="396">
        <v>524</v>
      </c>
      <c r="L43" s="396">
        <v>527</v>
      </c>
      <c r="M43" s="413">
        <v>524</v>
      </c>
      <c r="N43" s="116">
        <v>2092</v>
      </c>
      <c r="O43" s="104"/>
      <c r="P43" s="106">
        <v>646</v>
      </c>
      <c r="Q43" s="396">
        <v>626</v>
      </c>
      <c r="R43" s="396">
        <v>595</v>
      </c>
      <c r="S43" s="396">
        <v>548</v>
      </c>
      <c r="T43" s="116">
        <v>2415</v>
      </c>
      <c r="U43" s="104"/>
      <c r="V43" s="106">
        <v>669</v>
      </c>
      <c r="W43" s="104">
        <v>523</v>
      </c>
      <c r="X43" s="104">
        <v>525</v>
      </c>
      <c r="Y43" s="104">
        <v>684</v>
      </c>
      <c r="Z43" s="116">
        <v>2401</v>
      </c>
      <c r="AA43" s="104"/>
      <c r="AB43" s="106">
        <v>804</v>
      </c>
      <c r="AC43" s="104">
        <v>794</v>
      </c>
      <c r="AD43" s="104">
        <v>786</v>
      </c>
      <c r="AE43" s="104">
        <v>776</v>
      </c>
      <c r="AF43" s="116">
        <v>3160</v>
      </c>
      <c r="AG43" s="104"/>
      <c r="AH43" s="106">
        <v>873</v>
      </c>
      <c r="AI43" s="104">
        <v>828</v>
      </c>
      <c r="AJ43" s="104">
        <v>816</v>
      </c>
      <c r="AK43" s="104">
        <v>806</v>
      </c>
      <c r="AL43" s="116">
        <v>3323</v>
      </c>
      <c r="AM43" s="104"/>
      <c r="AN43" s="106">
        <v>841</v>
      </c>
      <c r="AO43" s="104">
        <v>859</v>
      </c>
      <c r="AP43" s="104">
        <v>885</v>
      </c>
      <c r="AQ43" s="104">
        <v>891</v>
      </c>
      <c r="AR43" s="116">
        <v>3476</v>
      </c>
      <c r="AS43" s="104"/>
      <c r="AT43" s="106">
        <v>757</v>
      </c>
      <c r="AU43" s="104">
        <v>724</v>
      </c>
      <c r="AV43" s="104">
        <v>726</v>
      </c>
      <c r="AW43" s="104">
        <v>789</v>
      </c>
      <c r="AX43" s="116">
        <v>2996</v>
      </c>
      <c r="AY43" s="76"/>
      <c r="AZ43" s="106">
        <v>1279</v>
      </c>
      <c r="BA43" s="104">
        <v>1279</v>
      </c>
      <c r="BB43" s="104">
        <v>1278</v>
      </c>
      <c r="BC43" s="104">
        <v>770</v>
      </c>
      <c r="BD43" s="116">
        <v>4606</v>
      </c>
      <c r="BE43" s="109"/>
      <c r="BF43" s="106">
        <v>1205</v>
      </c>
      <c r="BG43" s="104">
        <v>1203</v>
      </c>
      <c r="BH43" s="104">
        <v>1250</v>
      </c>
      <c r="BI43" s="104">
        <v>1272</v>
      </c>
      <c r="BJ43" s="116">
        <v>4930</v>
      </c>
      <c r="BK43" s="109"/>
      <c r="BL43" s="106">
        <v>1219</v>
      </c>
      <c r="BM43" s="104">
        <v>1238</v>
      </c>
      <c r="BN43" s="104">
        <v>1255</v>
      </c>
      <c r="BO43" s="104">
        <v>1200</v>
      </c>
      <c r="BP43" s="116">
        <v>4912</v>
      </c>
      <c r="BQ43" s="109"/>
      <c r="BR43" s="106">
        <v>1100</v>
      </c>
      <c r="BS43" s="104">
        <v>1128</v>
      </c>
      <c r="BT43" s="104">
        <v>1152</v>
      </c>
      <c r="BU43" s="104">
        <v>1176</v>
      </c>
      <c r="BV43" s="116">
        <v>4556</v>
      </c>
      <c r="BW43" s="109"/>
      <c r="BX43" s="106">
        <v>905</v>
      </c>
      <c r="BY43" s="104">
        <v>1146</v>
      </c>
      <c r="BZ43" s="104">
        <v>1119</v>
      </c>
      <c r="CA43" s="104">
        <v>1107</v>
      </c>
      <c r="CB43" s="116">
        <v>4277</v>
      </c>
      <c r="CC43" s="109"/>
      <c r="CD43" s="106">
        <v>943</v>
      </c>
      <c r="CE43" s="104">
        <v>947</v>
      </c>
      <c r="CF43" s="104">
        <v>958</v>
      </c>
      <c r="CG43" s="104">
        <v>794</v>
      </c>
      <c r="CH43" s="116">
        <v>3642</v>
      </c>
      <c r="CI43" s="109"/>
      <c r="CJ43" s="106">
        <v>908</v>
      </c>
      <c r="CK43" s="104">
        <v>918</v>
      </c>
      <c r="CL43" s="104">
        <v>942</v>
      </c>
      <c r="CM43" s="104">
        <v>973</v>
      </c>
      <c r="CN43" s="116">
        <v>3741</v>
      </c>
      <c r="CO43" s="109"/>
      <c r="CP43" s="106">
        <v>854</v>
      </c>
      <c r="CQ43" s="104">
        <v>909</v>
      </c>
      <c r="CR43" s="104">
        <v>882</v>
      </c>
      <c r="CS43" s="104">
        <v>943</v>
      </c>
      <c r="CT43" s="116">
        <v>3588</v>
      </c>
      <c r="CU43" s="109"/>
      <c r="CV43" s="166">
        <v>409</v>
      </c>
      <c r="CW43" s="104">
        <v>817</v>
      </c>
      <c r="CX43" s="104">
        <v>814</v>
      </c>
      <c r="CY43" s="116">
        <v>2040</v>
      </c>
    </row>
    <row r="44" spans="1:103" s="154" customFormat="1" ht="15" hidden="1" customHeight="1" outlineLevel="1" x14ac:dyDescent="0.25">
      <c r="A44" s="76" t="s">
        <v>49</v>
      </c>
      <c r="B44" s="151"/>
      <c r="C44" s="151"/>
      <c r="D44" s="150">
        <v>30</v>
      </c>
      <c r="E44" s="411">
        <v>-30</v>
      </c>
      <c r="F44" s="414">
        <v>90</v>
      </c>
      <c r="G44" s="414">
        <v>30</v>
      </c>
      <c r="H44" s="186">
        <v>120</v>
      </c>
      <c r="I44" s="151"/>
      <c r="J44" s="150">
        <v>30</v>
      </c>
      <c r="K44" s="411">
        <v>30</v>
      </c>
      <c r="L44" s="411">
        <v>30</v>
      </c>
      <c r="M44" s="414">
        <v>30</v>
      </c>
      <c r="N44" s="186">
        <v>120</v>
      </c>
      <c r="O44" s="151"/>
      <c r="P44" s="150">
        <v>38</v>
      </c>
      <c r="Q44" s="411">
        <v>37</v>
      </c>
      <c r="R44" s="411">
        <v>38</v>
      </c>
      <c r="S44" s="411">
        <v>245</v>
      </c>
      <c r="T44" s="186">
        <v>358</v>
      </c>
      <c r="U44" s="151"/>
      <c r="V44" s="150">
        <v>38</v>
      </c>
      <c r="W44" s="151">
        <v>37</v>
      </c>
      <c r="X44" s="151">
        <v>38</v>
      </c>
      <c r="Y44" s="151">
        <v>37</v>
      </c>
      <c r="Z44" s="186">
        <v>150</v>
      </c>
      <c r="AA44" s="151"/>
      <c r="AB44" s="150">
        <v>38</v>
      </c>
      <c r="AC44" s="151">
        <v>37</v>
      </c>
      <c r="AD44" s="151">
        <v>38</v>
      </c>
      <c r="AE44" s="151">
        <v>37</v>
      </c>
      <c r="AF44" s="186">
        <v>150</v>
      </c>
      <c r="AG44" s="151"/>
      <c r="AH44" s="150">
        <v>66</v>
      </c>
      <c r="AI44" s="151">
        <v>65</v>
      </c>
      <c r="AJ44" s="151">
        <v>68</v>
      </c>
      <c r="AK44" s="151">
        <v>56</v>
      </c>
      <c r="AL44" s="186">
        <v>255</v>
      </c>
      <c r="AM44" s="151"/>
      <c r="AN44" s="150">
        <v>93</v>
      </c>
      <c r="AO44" s="151">
        <v>130</v>
      </c>
      <c r="AP44" s="151">
        <v>130</v>
      </c>
      <c r="AQ44" s="151">
        <v>109</v>
      </c>
      <c r="AR44" s="186">
        <v>462</v>
      </c>
      <c r="AS44" s="151"/>
      <c r="AT44" s="150">
        <v>93</v>
      </c>
      <c r="AU44" s="151">
        <v>92</v>
      </c>
      <c r="AV44" s="151">
        <v>93</v>
      </c>
      <c r="AW44" s="151">
        <v>93</v>
      </c>
      <c r="AX44" s="186">
        <v>371</v>
      </c>
      <c r="AY44" s="114"/>
      <c r="AZ44" s="150">
        <v>93</v>
      </c>
      <c r="BA44" s="151">
        <v>92</v>
      </c>
      <c r="BB44" s="151">
        <v>93</v>
      </c>
      <c r="BC44" s="151">
        <v>93</v>
      </c>
      <c r="BD44" s="186">
        <v>371</v>
      </c>
      <c r="BE44" s="153"/>
      <c r="BF44" s="150">
        <v>139</v>
      </c>
      <c r="BG44" s="151">
        <v>139</v>
      </c>
      <c r="BH44" s="151">
        <v>134</v>
      </c>
      <c r="BI44" s="151">
        <v>96</v>
      </c>
      <c r="BJ44" s="186">
        <v>508</v>
      </c>
      <c r="BK44" s="153"/>
      <c r="BL44" s="150">
        <v>93</v>
      </c>
      <c r="BM44" s="151">
        <v>92</v>
      </c>
      <c r="BN44" s="151">
        <v>93</v>
      </c>
      <c r="BO44" s="151">
        <v>108</v>
      </c>
      <c r="BP44" s="186">
        <v>386</v>
      </c>
      <c r="BQ44" s="153"/>
      <c r="BR44" s="150">
        <v>93</v>
      </c>
      <c r="BS44" s="151">
        <v>92</v>
      </c>
      <c r="BT44" s="151">
        <v>93</v>
      </c>
      <c r="BU44" s="151">
        <v>92</v>
      </c>
      <c r="BV44" s="186">
        <v>370</v>
      </c>
      <c r="BW44" s="153"/>
      <c r="BX44" s="150">
        <v>35</v>
      </c>
      <c r="BY44" s="151">
        <v>47</v>
      </c>
      <c r="BZ44" s="151">
        <v>47</v>
      </c>
      <c r="CA44" s="151">
        <v>62</v>
      </c>
      <c r="CB44" s="186">
        <v>191</v>
      </c>
      <c r="CC44" s="153"/>
      <c r="CD44" s="150">
        <v>32</v>
      </c>
      <c r="CE44" s="151">
        <v>29</v>
      </c>
      <c r="CF44" s="151">
        <v>31</v>
      </c>
      <c r="CG44" s="151">
        <v>30</v>
      </c>
      <c r="CH44" s="186">
        <v>122</v>
      </c>
      <c r="CI44" s="153"/>
      <c r="CJ44" s="150">
        <v>41</v>
      </c>
      <c r="CK44" s="151">
        <v>50</v>
      </c>
      <c r="CL44" s="151">
        <v>31</v>
      </c>
      <c r="CM44" s="151">
        <v>30</v>
      </c>
      <c r="CN44" s="186">
        <v>152</v>
      </c>
      <c r="CO44" s="153"/>
      <c r="CP44" s="150">
        <v>0</v>
      </c>
      <c r="CQ44" s="151">
        <v>0</v>
      </c>
      <c r="CR44" s="151">
        <v>0</v>
      </c>
      <c r="CS44" s="151">
        <v>0</v>
      </c>
      <c r="CT44" s="186">
        <v>0</v>
      </c>
      <c r="CU44" s="153"/>
      <c r="CV44" s="190">
        <v>0</v>
      </c>
      <c r="CW44" s="151">
        <v>0</v>
      </c>
      <c r="CX44" s="151">
        <v>0</v>
      </c>
      <c r="CY44" s="186">
        <v>0</v>
      </c>
    </row>
    <row r="45" spans="1:103" s="99" customFormat="1" collapsed="1" x14ac:dyDescent="0.25">
      <c r="A45" s="88" t="s">
        <v>50</v>
      </c>
      <c r="B45" s="102"/>
      <c r="C45" s="102"/>
      <c r="D45" s="107">
        <v>6994</v>
      </c>
      <c r="E45" s="397">
        <v>6345</v>
      </c>
      <c r="F45" s="397">
        <v>5256</v>
      </c>
      <c r="G45" s="397">
        <v>6793</v>
      </c>
      <c r="H45" s="103">
        <v>25388</v>
      </c>
      <c r="I45" s="102"/>
      <c r="J45" s="107">
        <v>6008</v>
      </c>
      <c r="K45" s="397">
        <v>6784</v>
      </c>
      <c r="L45" s="397">
        <v>7263</v>
      </c>
      <c r="M45" s="397">
        <v>6971</v>
      </c>
      <c r="N45" s="103">
        <v>27026</v>
      </c>
      <c r="O45" s="102"/>
      <c r="P45" s="107">
        <v>6379</v>
      </c>
      <c r="Q45" s="397">
        <v>6942</v>
      </c>
      <c r="R45" s="397">
        <v>6693</v>
      </c>
      <c r="S45" s="397">
        <v>5138</v>
      </c>
      <c r="T45" s="103">
        <v>25152</v>
      </c>
      <c r="U45" s="102"/>
      <c r="V45" s="107">
        <v>7208</v>
      </c>
      <c r="W45" s="102">
        <v>7034</v>
      </c>
      <c r="X45" s="102">
        <v>6585</v>
      </c>
      <c r="Y45" s="102">
        <v>7131</v>
      </c>
      <c r="Z45" s="103">
        <v>27958</v>
      </c>
      <c r="AA45" s="102"/>
      <c r="AB45" s="107">
        <v>6734</v>
      </c>
      <c r="AC45" s="102">
        <v>7080</v>
      </c>
      <c r="AD45" s="102">
        <v>7722</v>
      </c>
      <c r="AE45" s="102">
        <v>7895</v>
      </c>
      <c r="AF45" s="103">
        <v>29431</v>
      </c>
      <c r="AG45" s="102"/>
      <c r="AH45" s="107">
        <v>6496</v>
      </c>
      <c r="AI45" s="102">
        <v>6994</v>
      </c>
      <c r="AJ45" s="102">
        <v>7003</v>
      </c>
      <c r="AK45" s="102">
        <v>6229</v>
      </c>
      <c r="AL45" s="103">
        <v>26722</v>
      </c>
      <c r="AM45" s="102"/>
      <c r="AN45" s="107">
        <v>6725</v>
      </c>
      <c r="AO45" s="102">
        <v>6334</v>
      </c>
      <c r="AP45" s="102">
        <v>6641</v>
      </c>
      <c r="AQ45" s="102">
        <v>6362</v>
      </c>
      <c r="AR45" s="103">
        <v>26062</v>
      </c>
      <c r="AS45" s="102"/>
      <c r="AT45" s="107">
        <v>6468</v>
      </c>
      <c r="AU45" s="102">
        <v>7478</v>
      </c>
      <c r="AV45" s="102">
        <v>7003</v>
      </c>
      <c r="AW45" s="102">
        <v>6150</v>
      </c>
      <c r="AX45" s="103">
        <v>27099</v>
      </c>
      <c r="AY45" s="88"/>
      <c r="AZ45" s="107">
        <v>6680</v>
      </c>
      <c r="BA45" s="102">
        <v>6455</v>
      </c>
      <c r="BB45" s="102">
        <v>7093</v>
      </c>
      <c r="BC45" s="102">
        <v>6815</v>
      </c>
      <c r="BD45" s="103">
        <v>27043</v>
      </c>
      <c r="BE45" s="108"/>
      <c r="BF45" s="107">
        <v>7114</v>
      </c>
      <c r="BG45" s="102">
        <v>7415</v>
      </c>
      <c r="BH45" s="102">
        <v>6919</v>
      </c>
      <c r="BI45" s="102">
        <v>6326</v>
      </c>
      <c r="BJ45" s="103">
        <v>27774</v>
      </c>
      <c r="BK45" s="108"/>
      <c r="BL45" s="107">
        <v>7377</v>
      </c>
      <c r="BM45" s="102">
        <v>7148</v>
      </c>
      <c r="BN45" s="102">
        <v>7521</v>
      </c>
      <c r="BO45" s="102">
        <v>6854</v>
      </c>
      <c r="BP45" s="103">
        <v>28900</v>
      </c>
      <c r="BQ45" s="108"/>
      <c r="BR45" s="107">
        <v>8182</v>
      </c>
      <c r="BS45" s="102">
        <v>7944</v>
      </c>
      <c r="BT45" s="102">
        <v>7851</v>
      </c>
      <c r="BU45" s="102">
        <v>7242</v>
      </c>
      <c r="BV45" s="103">
        <v>31219</v>
      </c>
      <c r="BW45" s="108"/>
      <c r="BX45" s="107">
        <v>1850</v>
      </c>
      <c r="BY45" s="102">
        <v>7390</v>
      </c>
      <c r="BZ45" s="102">
        <v>7612</v>
      </c>
      <c r="CA45" s="102">
        <v>7505</v>
      </c>
      <c r="CB45" s="103">
        <v>24357</v>
      </c>
      <c r="CC45" s="108"/>
      <c r="CD45" s="107">
        <v>4567</v>
      </c>
      <c r="CE45" s="102">
        <v>5317</v>
      </c>
      <c r="CF45" s="102">
        <v>4594</v>
      </c>
      <c r="CG45" s="102">
        <v>5496</v>
      </c>
      <c r="CH45" s="103">
        <v>19974</v>
      </c>
      <c r="CI45" s="108"/>
      <c r="CJ45" s="107">
        <v>5691</v>
      </c>
      <c r="CK45" s="102">
        <v>5371</v>
      </c>
      <c r="CL45" s="102">
        <v>5570</v>
      </c>
      <c r="CM45" s="102">
        <v>4769</v>
      </c>
      <c r="CN45" s="103">
        <v>21401</v>
      </c>
      <c r="CO45" s="108"/>
      <c r="CP45" s="107">
        <v>5979</v>
      </c>
      <c r="CQ45" s="102">
        <v>4991</v>
      </c>
      <c r="CR45" s="102">
        <v>5270</v>
      </c>
      <c r="CS45" s="102">
        <v>4531</v>
      </c>
      <c r="CT45" s="103">
        <v>20771</v>
      </c>
      <c r="CU45" s="108"/>
      <c r="CV45" s="107">
        <v>2274</v>
      </c>
      <c r="CW45" s="102">
        <v>4618</v>
      </c>
      <c r="CX45" s="102">
        <v>2688</v>
      </c>
      <c r="CY45" s="103">
        <v>9580</v>
      </c>
    </row>
    <row r="46" spans="1:103" ht="15" hidden="1" customHeight="1" outlineLevel="1" x14ac:dyDescent="0.25">
      <c r="A46" s="76" t="s">
        <v>51</v>
      </c>
      <c r="B46" s="104"/>
      <c r="C46" s="104"/>
      <c r="D46" s="106">
        <v>0</v>
      </c>
      <c r="E46" s="396">
        <v>0</v>
      </c>
      <c r="F46" s="413"/>
      <c r="G46" s="413">
        <v>0</v>
      </c>
      <c r="H46" s="116">
        <v>0</v>
      </c>
      <c r="I46" s="104"/>
      <c r="J46" s="106">
        <v>0</v>
      </c>
      <c r="K46" s="396">
        <v>0</v>
      </c>
      <c r="L46" s="396">
        <v>0</v>
      </c>
      <c r="M46" s="413">
        <v>0</v>
      </c>
      <c r="N46" s="116">
        <v>0</v>
      </c>
      <c r="O46" s="104"/>
      <c r="P46" s="106">
        <v>0</v>
      </c>
      <c r="Q46" s="396">
        <v>0</v>
      </c>
      <c r="R46" s="396">
        <v>0</v>
      </c>
      <c r="S46" s="396">
        <v>0</v>
      </c>
      <c r="T46" s="116">
        <v>0</v>
      </c>
      <c r="U46" s="104"/>
      <c r="V46" s="106">
        <v>0</v>
      </c>
      <c r="W46" s="104">
        <v>0</v>
      </c>
      <c r="X46" s="104">
        <v>0</v>
      </c>
      <c r="Y46" s="104">
        <v>0</v>
      </c>
      <c r="Z46" s="116">
        <v>0</v>
      </c>
      <c r="AA46" s="104"/>
      <c r="AB46" s="106">
        <v>0</v>
      </c>
      <c r="AC46" s="104">
        <v>0</v>
      </c>
      <c r="AD46" s="104">
        <v>0</v>
      </c>
      <c r="AE46" s="104">
        <v>0</v>
      </c>
      <c r="AF46" s="116">
        <v>0</v>
      </c>
      <c r="AG46" s="104"/>
      <c r="AH46" s="106">
        <v>-10</v>
      </c>
      <c r="AI46" s="104">
        <v>0</v>
      </c>
      <c r="AJ46" s="104">
        <v>0</v>
      </c>
      <c r="AK46" s="104">
        <v>6</v>
      </c>
      <c r="AL46" s="116">
        <v>-4</v>
      </c>
      <c r="AM46" s="104"/>
      <c r="AN46" s="106">
        <v>-10</v>
      </c>
      <c r="AO46" s="104">
        <v>0</v>
      </c>
      <c r="AP46" s="104">
        <v>0</v>
      </c>
      <c r="AQ46" s="104">
        <v>0</v>
      </c>
      <c r="AR46" s="116">
        <v>-10</v>
      </c>
      <c r="AS46" s="104"/>
      <c r="AT46" s="106">
        <v>0</v>
      </c>
      <c r="AU46" s="104">
        <v>11</v>
      </c>
      <c r="AV46" s="104">
        <v>-11</v>
      </c>
      <c r="AW46" s="104">
        <v>0</v>
      </c>
      <c r="AX46" s="116">
        <v>0</v>
      </c>
      <c r="AY46" s="76"/>
      <c r="AZ46" s="106">
        <v>0</v>
      </c>
      <c r="BA46" s="104">
        <v>0</v>
      </c>
      <c r="BB46" s="104">
        <v>0</v>
      </c>
      <c r="BC46" s="104">
        <v>6</v>
      </c>
      <c r="BD46" s="116">
        <v>6</v>
      </c>
      <c r="BE46" s="109"/>
      <c r="BF46" s="106">
        <v>0</v>
      </c>
      <c r="BG46" s="104">
        <v>-20</v>
      </c>
      <c r="BH46" s="104">
        <v>2</v>
      </c>
      <c r="BI46" s="104">
        <v>0</v>
      </c>
      <c r="BJ46" s="116">
        <v>-18</v>
      </c>
      <c r="BK46" s="109"/>
      <c r="BL46" s="106">
        <v>0</v>
      </c>
      <c r="BM46" s="104">
        <v>0</v>
      </c>
      <c r="BN46" s="104">
        <v>0</v>
      </c>
      <c r="BO46" s="104">
        <v>0</v>
      </c>
      <c r="BP46" s="116">
        <v>0</v>
      </c>
      <c r="BQ46" s="109"/>
      <c r="BR46" s="106">
        <v>0</v>
      </c>
      <c r="BS46" s="104">
        <v>0</v>
      </c>
      <c r="BT46" s="104">
        <v>0</v>
      </c>
      <c r="BU46" s="104">
        <v>0</v>
      </c>
      <c r="BV46" s="116">
        <v>0</v>
      </c>
      <c r="BW46" s="109"/>
      <c r="BX46" s="106">
        <v>0</v>
      </c>
      <c r="BY46" s="104">
        <v>0</v>
      </c>
      <c r="BZ46" s="104">
        <v>0</v>
      </c>
      <c r="CA46" s="104">
        <v>303</v>
      </c>
      <c r="CB46" s="116">
        <v>303</v>
      </c>
      <c r="CC46" s="109"/>
      <c r="CD46" s="106">
        <v>0</v>
      </c>
      <c r="CE46" s="104">
        <v>0</v>
      </c>
      <c r="CF46" s="104">
        <v>0</v>
      </c>
      <c r="CG46" s="104">
        <v>0</v>
      </c>
      <c r="CH46" s="116">
        <v>0</v>
      </c>
      <c r="CI46" s="109"/>
      <c r="CJ46" s="106">
        <v>0</v>
      </c>
      <c r="CK46" s="104">
        <v>0</v>
      </c>
      <c r="CL46" s="104">
        <v>0</v>
      </c>
      <c r="CM46" s="104">
        <v>0</v>
      </c>
      <c r="CN46" s="116">
        <v>0</v>
      </c>
      <c r="CO46" s="109"/>
      <c r="CP46" s="106">
        <v>0</v>
      </c>
      <c r="CQ46" s="104">
        <v>0</v>
      </c>
      <c r="CR46" s="104">
        <v>0</v>
      </c>
      <c r="CS46" s="104">
        <v>0</v>
      </c>
      <c r="CT46" s="116">
        <v>0</v>
      </c>
      <c r="CU46" s="109"/>
      <c r="CV46" s="166">
        <v>0</v>
      </c>
      <c r="CW46" s="104">
        <v>0</v>
      </c>
      <c r="CX46" s="104">
        <v>0</v>
      </c>
      <c r="CY46" s="116">
        <v>0</v>
      </c>
    </row>
    <row r="47" spans="1:103" ht="15" hidden="1" customHeight="1" outlineLevel="1" x14ac:dyDescent="0.25">
      <c r="A47" s="76" t="s">
        <v>52</v>
      </c>
      <c r="B47" s="104"/>
      <c r="C47" s="104"/>
      <c r="D47" s="106">
        <v>124</v>
      </c>
      <c r="E47" s="396">
        <v>124</v>
      </c>
      <c r="F47" s="413">
        <v>124</v>
      </c>
      <c r="G47" s="413">
        <v>124</v>
      </c>
      <c r="H47" s="116">
        <v>496</v>
      </c>
      <c r="I47" s="104"/>
      <c r="J47" s="106">
        <v>124</v>
      </c>
      <c r="K47" s="396">
        <v>124</v>
      </c>
      <c r="L47" s="396">
        <v>124</v>
      </c>
      <c r="M47" s="413">
        <v>124</v>
      </c>
      <c r="N47" s="116">
        <v>496</v>
      </c>
      <c r="O47" s="104"/>
      <c r="P47" s="106">
        <v>124</v>
      </c>
      <c r="Q47" s="396">
        <v>123</v>
      </c>
      <c r="R47" s="396">
        <v>125</v>
      </c>
      <c r="S47" s="396">
        <v>123</v>
      </c>
      <c r="T47" s="116">
        <v>495</v>
      </c>
      <c r="U47" s="104"/>
      <c r="V47" s="106">
        <v>6</v>
      </c>
      <c r="W47" s="104">
        <v>39</v>
      </c>
      <c r="X47" s="104">
        <v>122</v>
      </c>
      <c r="Y47" s="104">
        <v>121</v>
      </c>
      <c r="Z47" s="116">
        <v>288</v>
      </c>
      <c r="AA47" s="104"/>
      <c r="AB47" s="106">
        <v>6</v>
      </c>
      <c r="AC47" s="104">
        <v>6</v>
      </c>
      <c r="AD47" s="104">
        <v>6</v>
      </c>
      <c r="AE47" s="104">
        <v>5</v>
      </c>
      <c r="AF47" s="116">
        <v>23</v>
      </c>
      <c r="AG47" s="104"/>
      <c r="AH47" s="106">
        <v>6</v>
      </c>
      <c r="AI47" s="104">
        <v>6</v>
      </c>
      <c r="AJ47" s="104">
        <v>6</v>
      </c>
      <c r="AK47" s="104">
        <v>5</v>
      </c>
      <c r="AL47" s="116">
        <v>23</v>
      </c>
      <c r="AM47" s="104"/>
      <c r="AN47" s="106">
        <v>6</v>
      </c>
      <c r="AO47" s="104">
        <v>6</v>
      </c>
      <c r="AP47" s="104">
        <v>6</v>
      </c>
      <c r="AQ47" s="104">
        <v>5</v>
      </c>
      <c r="AR47" s="116">
        <v>23</v>
      </c>
      <c r="AS47" s="104"/>
      <c r="AT47" s="106">
        <v>6</v>
      </c>
      <c r="AU47" s="104">
        <v>6</v>
      </c>
      <c r="AV47" s="104">
        <v>6</v>
      </c>
      <c r="AW47" s="104">
        <v>5</v>
      </c>
      <c r="AX47" s="116">
        <v>23</v>
      </c>
      <c r="AY47" s="76"/>
      <c r="AZ47" s="106">
        <v>6</v>
      </c>
      <c r="BA47" s="104">
        <v>6</v>
      </c>
      <c r="BB47" s="104">
        <v>6</v>
      </c>
      <c r="BC47" s="104">
        <v>5</v>
      </c>
      <c r="BD47" s="116">
        <v>23</v>
      </c>
      <c r="BE47" s="109"/>
      <c r="BF47" s="106">
        <v>6</v>
      </c>
      <c r="BG47" s="104">
        <v>6</v>
      </c>
      <c r="BH47" s="104">
        <v>6</v>
      </c>
      <c r="BI47" s="104">
        <v>5</v>
      </c>
      <c r="BJ47" s="116">
        <v>23</v>
      </c>
      <c r="BK47" s="109"/>
      <c r="BL47" s="106">
        <v>0</v>
      </c>
      <c r="BM47" s="104">
        <v>12</v>
      </c>
      <c r="BN47" s="104">
        <v>6</v>
      </c>
      <c r="BO47" s="104">
        <v>6</v>
      </c>
      <c r="BP47" s="116">
        <v>24</v>
      </c>
      <c r="BQ47" s="109"/>
      <c r="BR47" s="106">
        <v>0</v>
      </c>
      <c r="BS47" s="104">
        <v>8</v>
      </c>
      <c r="BT47" s="104">
        <v>0</v>
      </c>
      <c r="BU47" s="104">
        <v>12</v>
      </c>
      <c r="BV47" s="116">
        <v>20</v>
      </c>
      <c r="BW47" s="109"/>
      <c r="BX47" s="106">
        <v>0</v>
      </c>
      <c r="BY47" s="104">
        <v>0</v>
      </c>
      <c r="BZ47" s="104">
        <v>0</v>
      </c>
      <c r="CA47" s="104">
        <v>0</v>
      </c>
      <c r="CB47" s="116">
        <v>0</v>
      </c>
      <c r="CC47" s="109"/>
      <c r="CD47" s="106">
        <v>0</v>
      </c>
      <c r="CE47" s="104">
        <v>0</v>
      </c>
      <c r="CF47" s="104">
        <v>0</v>
      </c>
      <c r="CG47" s="104">
        <v>0</v>
      </c>
      <c r="CH47" s="116">
        <v>0</v>
      </c>
      <c r="CI47" s="109"/>
      <c r="CJ47" s="106">
        <v>0</v>
      </c>
      <c r="CK47" s="104">
        <v>0</v>
      </c>
      <c r="CL47" s="104">
        <v>0</v>
      </c>
      <c r="CM47" s="104">
        <v>0</v>
      </c>
      <c r="CN47" s="116">
        <v>0</v>
      </c>
      <c r="CO47" s="109"/>
      <c r="CP47" s="106">
        <v>0</v>
      </c>
      <c r="CQ47" s="104">
        <v>0</v>
      </c>
      <c r="CR47" s="104">
        <v>0</v>
      </c>
      <c r="CS47" s="104">
        <v>0</v>
      </c>
      <c r="CT47" s="116">
        <v>0</v>
      </c>
      <c r="CU47" s="109"/>
      <c r="CV47" s="166">
        <v>0</v>
      </c>
      <c r="CW47" s="104">
        <v>0</v>
      </c>
      <c r="CX47" s="104">
        <v>0</v>
      </c>
      <c r="CY47" s="116">
        <v>0</v>
      </c>
    </row>
    <row r="48" spans="1:103" ht="15" hidden="1" customHeight="1" outlineLevel="1" x14ac:dyDescent="0.25">
      <c r="A48" s="76" t="s">
        <v>53</v>
      </c>
      <c r="B48" s="104"/>
      <c r="C48" s="104"/>
      <c r="D48" s="106">
        <v>0</v>
      </c>
      <c r="E48" s="396">
        <v>0</v>
      </c>
      <c r="F48" s="413">
        <v>0</v>
      </c>
      <c r="G48" s="413">
        <v>0</v>
      </c>
      <c r="H48" s="116">
        <v>0</v>
      </c>
      <c r="I48" s="104"/>
      <c r="J48" s="106">
        <v>0</v>
      </c>
      <c r="K48" s="396">
        <v>0</v>
      </c>
      <c r="L48" s="396">
        <v>0</v>
      </c>
      <c r="M48" s="413">
        <v>0</v>
      </c>
      <c r="N48" s="116">
        <v>0</v>
      </c>
      <c r="O48" s="104"/>
      <c r="P48" s="106">
        <v>0</v>
      </c>
      <c r="Q48" s="396">
        <v>0</v>
      </c>
      <c r="R48" s="396">
        <v>0</v>
      </c>
      <c r="S48" s="396">
        <v>0</v>
      </c>
      <c r="T48" s="116">
        <v>0</v>
      </c>
      <c r="U48" s="104"/>
      <c r="V48" s="106">
        <v>0</v>
      </c>
      <c r="W48" s="104">
        <v>0</v>
      </c>
      <c r="X48" s="104">
        <v>0</v>
      </c>
      <c r="Y48" s="104">
        <v>0</v>
      </c>
      <c r="Z48" s="116">
        <v>0</v>
      </c>
      <c r="AA48" s="104"/>
      <c r="AB48" s="106">
        <v>0</v>
      </c>
      <c r="AC48" s="104">
        <v>0</v>
      </c>
      <c r="AD48" s="104">
        <v>0</v>
      </c>
      <c r="AE48" s="104">
        <v>0</v>
      </c>
      <c r="AF48" s="116">
        <v>0</v>
      </c>
      <c r="AG48" s="104"/>
      <c r="AH48" s="106">
        <v>0</v>
      </c>
      <c r="AI48" s="104">
        <v>0</v>
      </c>
      <c r="AJ48" s="104">
        <v>0</v>
      </c>
      <c r="AK48" s="104">
        <v>0</v>
      </c>
      <c r="AL48" s="116">
        <v>0</v>
      </c>
      <c r="AM48" s="104"/>
      <c r="AN48" s="106">
        <v>0</v>
      </c>
      <c r="AO48" s="104">
        <v>0</v>
      </c>
      <c r="AP48" s="104">
        <v>0</v>
      </c>
      <c r="AQ48" s="104">
        <v>0</v>
      </c>
      <c r="AR48" s="116">
        <v>0</v>
      </c>
      <c r="AS48" s="104"/>
      <c r="AT48" s="106">
        <v>0</v>
      </c>
      <c r="AU48" s="104">
        <v>0</v>
      </c>
      <c r="AV48" s="104">
        <v>0</v>
      </c>
      <c r="AW48" s="104">
        <v>0</v>
      </c>
      <c r="AX48" s="116">
        <v>0</v>
      </c>
      <c r="AY48" s="76"/>
      <c r="AZ48" s="106">
        <v>0</v>
      </c>
      <c r="BA48" s="104">
        <v>0</v>
      </c>
      <c r="BB48" s="104">
        <v>0</v>
      </c>
      <c r="BC48" s="104">
        <v>0</v>
      </c>
      <c r="BD48" s="116">
        <v>0</v>
      </c>
      <c r="BE48" s="109"/>
      <c r="BF48" s="106">
        <v>0</v>
      </c>
      <c r="BG48" s="104">
        <v>0</v>
      </c>
      <c r="BH48" s="104">
        <v>0</v>
      </c>
      <c r="BI48" s="104">
        <v>0</v>
      </c>
      <c r="BJ48" s="116">
        <v>0</v>
      </c>
      <c r="BK48" s="109"/>
      <c r="BL48" s="106">
        <v>0</v>
      </c>
      <c r="BM48" s="104">
        <v>0</v>
      </c>
      <c r="BN48" s="104">
        <v>0</v>
      </c>
      <c r="BO48" s="104">
        <v>0</v>
      </c>
      <c r="BP48" s="116">
        <v>0</v>
      </c>
      <c r="BQ48" s="109"/>
      <c r="BR48" s="106">
        <v>0</v>
      </c>
      <c r="BS48" s="104">
        <v>0</v>
      </c>
      <c r="BT48" s="104">
        <v>0</v>
      </c>
      <c r="BU48" s="104">
        <v>0</v>
      </c>
      <c r="BV48" s="116">
        <v>0</v>
      </c>
      <c r="BW48" s="109"/>
      <c r="BX48" s="106">
        <v>0</v>
      </c>
      <c r="BY48" s="104">
        <v>0</v>
      </c>
      <c r="BZ48" s="104">
        <v>0</v>
      </c>
      <c r="CA48" s="104">
        <v>0</v>
      </c>
      <c r="CB48" s="116">
        <v>0</v>
      </c>
      <c r="CC48" s="109"/>
      <c r="CD48" s="106">
        <v>0</v>
      </c>
      <c r="CE48" s="104">
        <v>0</v>
      </c>
      <c r="CF48" s="104">
        <v>0</v>
      </c>
      <c r="CG48" s="104">
        <v>0</v>
      </c>
      <c r="CH48" s="116">
        <v>0</v>
      </c>
      <c r="CI48" s="109"/>
      <c r="CJ48" s="106">
        <v>0</v>
      </c>
      <c r="CK48" s="104">
        <v>0</v>
      </c>
      <c r="CL48" s="104">
        <v>0</v>
      </c>
      <c r="CM48" s="104">
        <v>0</v>
      </c>
      <c r="CN48" s="116">
        <v>0</v>
      </c>
      <c r="CO48" s="109"/>
      <c r="CP48" s="106">
        <v>0</v>
      </c>
      <c r="CQ48" s="104">
        <v>0</v>
      </c>
      <c r="CR48" s="104">
        <v>0</v>
      </c>
      <c r="CS48" s="104">
        <v>0</v>
      </c>
      <c r="CT48" s="116">
        <v>0</v>
      </c>
      <c r="CU48" s="109"/>
      <c r="CV48" s="166">
        <v>0</v>
      </c>
      <c r="CW48" s="104">
        <v>0</v>
      </c>
      <c r="CX48" s="104">
        <v>0</v>
      </c>
      <c r="CY48" s="116">
        <v>0</v>
      </c>
    </row>
    <row r="49" spans="1:103" ht="15" hidden="1" customHeight="1" outlineLevel="1" x14ac:dyDescent="0.25">
      <c r="A49" s="76" t="s">
        <v>54</v>
      </c>
      <c r="B49" s="104"/>
      <c r="C49" s="104"/>
      <c r="D49" s="106">
        <v>0</v>
      </c>
      <c r="E49" s="396">
        <v>0</v>
      </c>
      <c r="F49" s="413">
        <v>0</v>
      </c>
      <c r="G49" s="413">
        <v>0</v>
      </c>
      <c r="H49" s="116">
        <v>0</v>
      </c>
      <c r="I49" s="104"/>
      <c r="J49" s="106">
        <v>0</v>
      </c>
      <c r="K49" s="396">
        <v>0</v>
      </c>
      <c r="L49" s="396">
        <v>0</v>
      </c>
      <c r="M49" s="413">
        <v>0</v>
      </c>
      <c r="N49" s="116">
        <v>0</v>
      </c>
      <c r="O49" s="104"/>
      <c r="P49" s="106">
        <v>0</v>
      </c>
      <c r="Q49" s="396">
        <v>0</v>
      </c>
      <c r="R49" s="396">
        <v>0</v>
      </c>
      <c r="S49" s="396">
        <v>0</v>
      </c>
      <c r="T49" s="116">
        <v>0</v>
      </c>
      <c r="U49" s="104"/>
      <c r="V49" s="106">
        <v>0</v>
      </c>
      <c r="W49" s="104">
        <v>0</v>
      </c>
      <c r="X49" s="104">
        <v>0</v>
      </c>
      <c r="Y49" s="104">
        <v>0</v>
      </c>
      <c r="Z49" s="116">
        <v>0</v>
      </c>
      <c r="AA49" s="104"/>
      <c r="AB49" s="106">
        <v>0</v>
      </c>
      <c r="AC49" s="104">
        <v>0</v>
      </c>
      <c r="AD49" s="104">
        <v>0</v>
      </c>
      <c r="AE49" s="104">
        <v>0</v>
      </c>
      <c r="AF49" s="116">
        <v>0</v>
      </c>
      <c r="AG49" s="104"/>
      <c r="AH49" s="106">
        <v>0</v>
      </c>
      <c r="AI49" s="104">
        <v>0</v>
      </c>
      <c r="AJ49" s="104">
        <v>0</v>
      </c>
      <c r="AK49" s="104">
        <v>0</v>
      </c>
      <c r="AL49" s="116">
        <v>0</v>
      </c>
      <c r="AM49" s="104"/>
      <c r="AN49" s="106">
        <v>0</v>
      </c>
      <c r="AO49" s="104">
        <v>0</v>
      </c>
      <c r="AP49" s="104">
        <v>0</v>
      </c>
      <c r="AQ49" s="104">
        <v>0</v>
      </c>
      <c r="AR49" s="116">
        <v>0</v>
      </c>
      <c r="AS49" s="104"/>
      <c r="AT49" s="106">
        <v>0</v>
      </c>
      <c r="AU49" s="104">
        <v>0</v>
      </c>
      <c r="AV49" s="104">
        <v>0</v>
      </c>
      <c r="AW49" s="104">
        <v>0</v>
      </c>
      <c r="AX49" s="116">
        <v>0</v>
      </c>
      <c r="AY49" s="76"/>
      <c r="AZ49" s="106">
        <v>0</v>
      </c>
      <c r="BA49" s="104">
        <v>0</v>
      </c>
      <c r="BB49" s="104">
        <v>0</v>
      </c>
      <c r="BC49" s="104">
        <v>0</v>
      </c>
      <c r="BD49" s="116">
        <v>0</v>
      </c>
      <c r="BE49" s="109"/>
      <c r="BF49" s="106">
        <v>0</v>
      </c>
      <c r="BG49" s="104">
        <v>0</v>
      </c>
      <c r="BH49" s="104">
        <v>0</v>
      </c>
      <c r="BI49" s="104">
        <v>0</v>
      </c>
      <c r="BJ49" s="116">
        <v>0</v>
      </c>
      <c r="BK49" s="109"/>
      <c r="BL49" s="106">
        <v>0</v>
      </c>
      <c r="BM49" s="104">
        <v>0</v>
      </c>
      <c r="BN49" s="104">
        <v>0</v>
      </c>
      <c r="BO49" s="104">
        <v>0</v>
      </c>
      <c r="BP49" s="116">
        <v>0</v>
      </c>
      <c r="BQ49" s="109"/>
      <c r="BR49" s="106">
        <v>0</v>
      </c>
      <c r="BS49" s="104">
        <v>0</v>
      </c>
      <c r="BT49" s="104">
        <v>0</v>
      </c>
      <c r="BU49" s="104">
        <v>0</v>
      </c>
      <c r="BV49" s="116">
        <v>0</v>
      </c>
      <c r="BW49" s="109"/>
      <c r="BX49" s="106">
        <v>3774</v>
      </c>
      <c r="BY49" s="104">
        <v>0</v>
      </c>
      <c r="BZ49" s="104">
        <v>0</v>
      </c>
      <c r="CA49" s="104">
        <v>0</v>
      </c>
      <c r="CB49" s="116">
        <v>3774</v>
      </c>
      <c r="CC49" s="109"/>
      <c r="CD49" s="106">
        <v>0</v>
      </c>
      <c r="CE49" s="104">
        <v>0</v>
      </c>
      <c r="CF49" s="104">
        <v>0</v>
      </c>
      <c r="CG49" s="104">
        <v>0</v>
      </c>
      <c r="CH49" s="116">
        <v>0</v>
      </c>
      <c r="CI49" s="109"/>
      <c r="CJ49" s="106">
        <v>0</v>
      </c>
      <c r="CK49" s="104">
        <v>0</v>
      </c>
      <c r="CL49" s="104">
        <v>0</v>
      </c>
      <c r="CM49" s="104">
        <v>0</v>
      </c>
      <c r="CN49" s="116">
        <v>0</v>
      </c>
      <c r="CO49" s="109"/>
      <c r="CP49" s="106">
        <v>0</v>
      </c>
      <c r="CQ49" s="104">
        <v>0</v>
      </c>
      <c r="CR49" s="104">
        <v>0</v>
      </c>
      <c r="CS49" s="104">
        <v>0</v>
      </c>
      <c r="CT49" s="116">
        <v>0</v>
      </c>
      <c r="CU49" s="109"/>
      <c r="CV49" s="166">
        <v>0</v>
      </c>
      <c r="CW49" s="104">
        <v>0</v>
      </c>
      <c r="CX49" s="104">
        <v>0</v>
      </c>
      <c r="CY49" s="116">
        <v>0</v>
      </c>
    </row>
    <row r="50" spans="1:103" ht="15" hidden="1" customHeight="1" outlineLevel="1" x14ac:dyDescent="0.25">
      <c r="A50" s="76" t="s">
        <v>55</v>
      </c>
      <c r="B50" s="104"/>
      <c r="C50" s="104"/>
      <c r="D50" s="106">
        <v>0</v>
      </c>
      <c r="E50" s="396">
        <v>0</v>
      </c>
      <c r="F50" s="413">
        <v>0</v>
      </c>
      <c r="G50" s="413">
        <v>0</v>
      </c>
      <c r="H50" s="116">
        <v>0</v>
      </c>
      <c r="I50" s="104"/>
      <c r="J50" s="106">
        <v>0</v>
      </c>
      <c r="K50" s="396">
        <v>0</v>
      </c>
      <c r="L50" s="396">
        <v>0</v>
      </c>
      <c r="M50" s="413">
        <v>0</v>
      </c>
      <c r="N50" s="116">
        <v>0</v>
      </c>
      <c r="O50" s="104"/>
      <c r="P50" s="106">
        <v>0</v>
      </c>
      <c r="Q50" s="396">
        <v>0</v>
      </c>
      <c r="R50" s="396">
        <v>0</v>
      </c>
      <c r="S50" s="396">
        <v>0</v>
      </c>
      <c r="T50" s="116">
        <v>0</v>
      </c>
      <c r="U50" s="104"/>
      <c r="V50" s="106">
        <v>0</v>
      </c>
      <c r="W50" s="104">
        <v>0</v>
      </c>
      <c r="X50" s="104">
        <v>0</v>
      </c>
      <c r="Y50" s="104">
        <v>0</v>
      </c>
      <c r="Z50" s="116">
        <v>0</v>
      </c>
      <c r="AA50" s="104"/>
      <c r="AB50" s="106">
        <v>0</v>
      </c>
      <c r="AC50" s="104">
        <v>0</v>
      </c>
      <c r="AD50" s="104">
        <v>0</v>
      </c>
      <c r="AE50" s="104">
        <v>0</v>
      </c>
      <c r="AF50" s="116">
        <v>0</v>
      </c>
      <c r="AG50" s="104"/>
      <c r="AH50" s="106">
        <v>0</v>
      </c>
      <c r="AI50" s="104">
        <v>0</v>
      </c>
      <c r="AJ50" s="104">
        <v>0</v>
      </c>
      <c r="AK50" s="104">
        <v>0</v>
      </c>
      <c r="AL50" s="116">
        <v>0</v>
      </c>
      <c r="AM50" s="104"/>
      <c r="AN50" s="106">
        <v>0</v>
      </c>
      <c r="AO50" s="104">
        <v>0</v>
      </c>
      <c r="AP50" s="104">
        <v>0</v>
      </c>
      <c r="AQ50" s="104">
        <v>0</v>
      </c>
      <c r="AR50" s="116">
        <v>0</v>
      </c>
      <c r="AS50" s="104"/>
      <c r="AT50" s="106">
        <v>0</v>
      </c>
      <c r="AU50" s="104">
        <v>0</v>
      </c>
      <c r="AV50" s="104">
        <v>0</v>
      </c>
      <c r="AW50" s="104">
        <v>0</v>
      </c>
      <c r="AX50" s="116">
        <v>0</v>
      </c>
      <c r="AY50" s="76"/>
      <c r="AZ50" s="106">
        <v>0</v>
      </c>
      <c r="BA50" s="104">
        <v>0</v>
      </c>
      <c r="BB50" s="104">
        <v>0</v>
      </c>
      <c r="BC50" s="104">
        <v>0</v>
      </c>
      <c r="BD50" s="116">
        <v>0</v>
      </c>
      <c r="BE50" s="109"/>
      <c r="BF50" s="106">
        <v>0</v>
      </c>
      <c r="BG50" s="104">
        <v>0</v>
      </c>
      <c r="BH50" s="104">
        <v>0</v>
      </c>
      <c r="BI50" s="104">
        <v>0</v>
      </c>
      <c r="BJ50" s="116">
        <v>0</v>
      </c>
      <c r="BK50" s="109"/>
      <c r="BL50" s="106">
        <v>0</v>
      </c>
      <c r="BM50" s="104">
        <v>366</v>
      </c>
      <c r="BN50" s="104">
        <v>0</v>
      </c>
      <c r="BO50" s="104">
        <v>0</v>
      </c>
      <c r="BP50" s="116">
        <v>366</v>
      </c>
      <c r="BQ50" s="109"/>
      <c r="BR50" s="106">
        <v>0</v>
      </c>
      <c r="BS50" s="104">
        <v>0</v>
      </c>
      <c r="BT50" s="104">
        <v>0</v>
      </c>
      <c r="BU50" s="104">
        <v>0</v>
      </c>
      <c r="BV50" s="116">
        <v>0</v>
      </c>
      <c r="BW50" s="109"/>
      <c r="BX50" s="106">
        <v>280</v>
      </c>
      <c r="BY50" s="104">
        <v>35</v>
      </c>
      <c r="BZ50" s="104">
        <v>0</v>
      </c>
      <c r="CA50" s="104">
        <v>-1</v>
      </c>
      <c r="CB50" s="116">
        <v>314</v>
      </c>
      <c r="CC50" s="109"/>
      <c r="CD50" s="106">
        <v>0</v>
      </c>
      <c r="CE50" s="104">
        <v>0</v>
      </c>
      <c r="CF50" s="104">
        <v>0</v>
      </c>
      <c r="CG50" s="104">
        <v>0</v>
      </c>
      <c r="CH50" s="116">
        <v>0</v>
      </c>
      <c r="CI50" s="109"/>
      <c r="CJ50" s="106">
        <v>0</v>
      </c>
      <c r="CK50" s="104">
        <v>0</v>
      </c>
      <c r="CL50" s="104">
        <v>0</v>
      </c>
      <c r="CM50" s="104">
        <v>0</v>
      </c>
      <c r="CN50" s="116">
        <v>0</v>
      </c>
      <c r="CO50" s="109"/>
      <c r="CP50" s="106">
        <v>0</v>
      </c>
      <c r="CQ50" s="104">
        <v>0</v>
      </c>
      <c r="CR50" s="104">
        <v>0</v>
      </c>
      <c r="CS50" s="104">
        <v>0</v>
      </c>
      <c r="CT50" s="116">
        <v>0</v>
      </c>
      <c r="CU50" s="109"/>
      <c r="CV50" s="166">
        <v>0</v>
      </c>
      <c r="CW50" s="104">
        <v>0</v>
      </c>
      <c r="CX50" s="104">
        <v>0</v>
      </c>
      <c r="CY50" s="116">
        <v>0</v>
      </c>
    </row>
    <row r="51" spans="1:103" ht="15" hidden="1" customHeight="1" outlineLevel="1" x14ac:dyDescent="0.25">
      <c r="A51" s="76" t="s">
        <v>56</v>
      </c>
      <c r="B51" s="104"/>
      <c r="C51" s="104"/>
      <c r="D51" s="106">
        <v>0</v>
      </c>
      <c r="E51" s="396">
        <v>0</v>
      </c>
      <c r="F51" s="413">
        <v>0</v>
      </c>
      <c r="G51" s="413">
        <v>0</v>
      </c>
      <c r="H51" s="116">
        <v>0</v>
      </c>
      <c r="I51" s="104"/>
      <c r="J51" s="106">
        <v>0</v>
      </c>
      <c r="K51" s="396">
        <v>0</v>
      </c>
      <c r="L51" s="396">
        <v>0</v>
      </c>
      <c r="M51" s="413">
        <v>0</v>
      </c>
      <c r="N51" s="116">
        <v>0</v>
      </c>
      <c r="O51" s="104"/>
      <c r="P51" s="106">
        <v>0</v>
      </c>
      <c r="Q51" s="396">
        <v>0</v>
      </c>
      <c r="R51" s="396">
        <v>0</v>
      </c>
      <c r="S51" s="396">
        <v>0</v>
      </c>
      <c r="T51" s="116">
        <v>0</v>
      </c>
      <c r="U51" s="104"/>
      <c r="V51" s="106">
        <v>0</v>
      </c>
      <c r="W51" s="104">
        <v>0</v>
      </c>
      <c r="X51" s="104">
        <v>0</v>
      </c>
      <c r="Y51" s="104">
        <v>0</v>
      </c>
      <c r="Z51" s="116">
        <v>0</v>
      </c>
      <c r="AA51" s="104"/>
      <c r="AB51" s="106">
        <v>0</v>
      </c>
      <c r="AC51" s="104">
        <v>0</v>
      </c>
      <c r="AD51" s="104">
        <v>0</v>
      </c>
      <c r="AE51" s="104">
        <v>0</v>
      </c>
      <c r="AF51" s="116">
        <v>0</v>
      </c>
      <c r="AG51" s="104"/>
      <c r="AH51" s="106">
        <v>0</v>
      </c>
      <c r="AI51" s="104">
        <v>0</v>
      </c>
      <c r="AJ51" s="104">
        <v>0</v>
      </c>
      <c r="AK51" s="104">
        <v>0</v>
      </c>
      <c r="AL51" s="116">
        <v>0</v>
      </c>
      <c r="AM51" s="104"/>
      <c r="AN51" s="106">
        <v>0</v>
      </c>
      <c r="AO51" s="104">
        <v>0</v>
      </c>
      <c r="AP51" s="104">
        <v>0</v>
      </c>
      <c r="AQ51" s="104">
        <v>0</v>
      </c>
      <c r="AR51" s="116">
        <v>0</v>
      </c>
      <c r="AS51" s="104"/>
      <c r="AT51" s="106">
        <v>0</v>
      </c>
      <c r="AU51" s="104">
        <v>0</v>
      </c>
      <c r="AV51" s="104">
        <v>0</v>
      </c>
      <c r="AW51" s="104">
        <v>0</v>
      </c>
      <c r="AX51" s="116">
        <v>0</v>
      </c>
      <c r="AY51" s="76"/>
      <c r="AZ51" s="106">
        <v>0</v>
      </c>
      <c r="BA51" s="104">
        <v>0</v>
      </c>
      <c r="BB51" s="104">
        <v>0</v>
      </c>
      <c r="BC51" s="104">
        <v>0</v>
      </c>
      <c r="BD51" s="116">
        <v>0</v>
      </c>
      <c r="BE51" s="109"/>
      <c r="BF51" s="106">
        <v>0</v>
      </c>
      <c r="BG51" s="104">
        <v>0</v>
      </c>
      <c r="BH51" s="104">
        <v>0</v>
      </c>
      <c r="BI51" s="104">
        <v>0</v>
      </c>
      <c r="BJ51" s="116">
        <v>0</v>
      </c>
      <c r="BK51" s="109"/>
      <c r="BL51" s="106">
        <v>0</v>
      </c>
      <c r="BM51" s="104">
        <v>0</v>
      </c>
      <c r="BN51" s="104">
        <v>0</v>
      </c>
      <c r="BO51" s="104">
        <v>0</v>
      </c>
      <c r="BP51" s="116">
        <v>0</v>
      </c>
      <c r="BQ51" s="109"/>
      <c r="BR51" s="106">
        <v>0</v>
      </c>
      <c r="BS51" s="104">
        <v>0</v>
      </c>
      <c r="BT51" s="104">
        <v>0</v>
      </c>
      <c r="BU51" s="104">
        <v>0</v>
      </c>
      <c r="BV51" s="116">
        <v>0</v>
      </c>
      <c r="BW51" s="109"/>
      <c r="BX51" s="106">
        <v>0</v>
      </c>
      <c r="BY51" s="104">
        <v>0</v>
      </c>
      <c r="BZ51" s="104">
        <v>0</v>
      </c>
      <c r="CA51" s="104">
        <v>0</v>
      </c>
      <c r="CB51" s="116">
        <v>0</v>
      </c>
      <c r="CC51" s="109"/>
      <c r="CD51" s="106">
        <v>0</v>
      </c>
      <c r="CE51" s="104">
        <v>0</v>
      </c>
      <c r="CF51" s="104">
        <v>0</v>
      </c>
      <c r="CG51" s="104">
        <v>0</v>
      </c>
      <c r="CH51" s="116">
        <v>0</v>
      </c>
      <c r="CI51" s="109"/>
      <c r="CJ51" s="106">
        <v>0</v>
      </c>
      <c r="CK51" s="104">
        <v>0</v>
      </c>
      <c r="CL51" s="104">
        <v>0</v>
      </c>
      <c r="CM51" s="104">
        <v>0</v>
      </c>
      <c r="CN51" s="116">
        <v>0</v>
      </c>
      <c r="CO51" s="109"/>
      <c r="CP51" s="106">
        <v>0</v>
      </c>
      <c r="CQ51" s="104">
        <v>0</v>
      </c>
      <c r="CR51" s="104">
        <v>0</v>
      </c>
      <c r="CS51" s="104">
        <v>0</v>
      </c>
      <c r="CT51" s="116">
        <v>0</v>
      </c>
      <c r="CU51" s="109"/>
      <c r="CV51" s="166">
        <v>0</v>
      </c>
      <c r="CW51" s="104">
        <v>0</v>
      </c>
      <c r="CX51" s="104">
        <v>0</v>
      </c>
      <c r="CY51" s="116">
        <v>0</v>
      </c>
    </row>
    <row r="52" spans="1:103" ht="15" hidden="1" customHeight="1" outlineLevel="1" x14ac:dyDescent="0.25">
      <c r="A52" s="76" t="s">
        <v>57</v>
      </c>
      <c r="B52" s="104"/>
      <c r="C52" s="104"/>
      <c r="D52" s="106">
        <v>0</v>
      </c>
      <c r="E52" s="396">
        <v>0</v>
      </c>
      <c r="F52" s="413">
        <v>0</v>
      </c>
      <c r="G52" s="396">
        <v>0</v>
      </c>
      <c r="H52" s="105">
        <v>0</v>
      </c>
      <c r="I52" s="104"/>
      <c r="J52" s="106">
        <v>0</v>
      </c>
      <c r="K52" s="396">
        <v>0</v>
      </c>
      <c r="L52" s="396">
        <v>0</v>
      </c>
      <c r="M52" s="396">
        <v>0</v>
      </c>
      <c r="N52" s="105">
        <v>0</v>
      </c>
      <c r="O52" s="104"/>
      <c r="P52" s="106">
        <v>0</v>
      </c>
      <c r="Q52" s="396">
        <v>0</v>
      </c>
      <c r="R52" s="396">
        <v>0</v>
      </c>
      <c r="S52" s="396">
        <v>0</v>
      </c>
      <c r="T52" s="105">
        <v>0</v>
      </c>
      <c r="U52" s="104"/>
      <c r="V52" s="106">
        <v>0</v>
      </c>
      <c r="W52" s="104">
        <v>0</v>
      </c>
      <c r="X52" s="104">
        <v>0</v>
      </c>
      <c r="Y52" s="104">
        <v>0</v>
      </c>
      <c r="Z52" s="105">
        <v>0</v>
      </c>
      <c r="AA52" s="104"/>
      <c r="AB52" s="106">
        <v>0</v>
      </c>
      <c r="AC52" s="104">
        <v>0</v>
      </c>
      <c r="AD52" s="104">
        <v>0</v>
      </c>
      <c r="AE52" s="104">
        <v>0</v>
      </c>
      <c r="AF52" s="105">
        <v>0</v>
      </c>
      <c r="AG52" s="104"/>
      <c r="AH52" s="106">
        <v>0</v>
      </c>
      <c r="AI52" s="104">
        <v>0</v>
      </c>
      <c r="AJ52" s="104">
        <v>0</v>
      </c>
      <c r="AK52" s="104">
        <v>0</v>
      </c>
      <c r="AL52" s="105">
        <v>0</v>
      </c>
      <c r="AM52" s="104"/>
      <c r="AN52" s="106">
        <v>0</v>
      </c>
      <c r="AO52" s="104">
        <v>0</v>
      </c>
      <c r="AP52" s="104">
        <v>0</v>
      </c>
      <c r="AQ52" s="104">
        <v>0</v>
      </c>
      <c r="AR52" s="105">
        <v>0</v>
      </c>
      <c r="AS52" s="104"/>
      <c r="AT52" s="106">
        <v>0</v>
      </c>
      <c r="AU52" s="104">
        <v>0</v>
      </c>
      <c r="AV52" s="104">
        <v>0</v>
      </c>
      <c r="AW52" s="104">
        <v>0</v>
      </c>
      <c r="AX52" s="105">
        <v>0</v>
      </c>
      <c r="AY52" s="76"/>
      <c r="AZ52" s="106">
        <v>0</v>
      </c>
      <c r="BA52" s="104">
        <v>0</v>
      </c>
      <c r="BB52" s="104">
        <v>0</v>
      </c>
      <c r="BC52" s="104">
        <v>0</v>
      </c>
      <c r="BD52" s="105">
        <v>0</v>
      </c>
      <c r="BE52" s="109"/>
      <c r="BF52" s="106">
        <v>0</v>
      </c>
      <c r="BG52" s="104">
        <v>0</v>
      </c>
      <c r="BH52" s="104">
        <v>0</v>
      </c>
      <c r="BI52" s="104">
        <v>0</v>
      </c>
      <c r="BJ52" s="105">
        <v>0</v>
      </c>
      <c r="BK52" s="109"/>
      <c r="BL52" s="106">
        <v>0</v>
      </c>
      <c r="BM52" s="104">
        <v>0</v>
      </c>
      <c r="BN52" s="104">
        <v>0</v>
      </c>
      <c r="BO52" s="104">
        <v>0</v>
      </c>
      <c r="BP52" s="105">
        <v>0</v>
      </c>
      <c r="BQ52" s="109"/>
      <c r="BR52" s="106">
        <v>0</v>
      </c>
      <c r="BS52" s="104">
        <v>0</v>
      </c>
      <c r="BT52" s="104">
        <v>0</v>
      </c>
      <c r="BU52" s="104">
        <v>0</v>
      </c>
      <c r="BV52" s="105">
        <v>0</v>
      </c>
      <c r="BW52" s="109"/>
      <c r="BX52" s="106">
        <v>0</v>
      </c>
      <c r="BY52" s="104">
        <v>0</v>
      </c>
      <c r="BZ52" s="104">
        <v>0</v>
      </c>
      <c r="CA52" s="104">
        <v>0</v>
      </c>
      <c r="CB52" s="105">
        <v>0</v>
      </c>
      <c r="CC52" s="109"/>
      <c r="CD52" s="106">
        <v>0</v>
      </c>
      <c r="CE52" s="104">
        <v>0</v>
      </c>
      <c r="CF52" s="104">
        <v>0</v>
      </c>
      <c r="CG52" s="104">
        <v>0</v>
      </c>
      <c r="CH52" s="105">
        <v>0</v>
      </c>
      <c r="CI52" s="109"/>
      <c r="CJ52" s="106">
        <v>0</v>
      </c>
      <c r="CK52" s="104">
        <v>0</v>
      </c>
      <c r="CL52" s="104">
        <v>0</v>
      </c>
      <c r="CM52" s="104">
        <v>0</v>
      </c>
      <c r="CN52" s="105">
        <v>0</v>
      </c>
      <c r="CO52" s="109"/>
      <c r="CP52" s="106">
        <v>0</v>
      </c>
      <c r="CQ52" s="104">
        <v>0</v>
      </c>
      <c r="CR52" s="104">
        <v>0</v>
      </c>
      <c r="CS52" s="104">
        <v>0</v>
      </c>
      <c r="CT52" s="105">
        <v>0</v>
      </c>
      <c r="CU52" s="109"/>
      <c r="CV52" s="106">
        <v>0</v>
      </c>
      <c r="CW52" s="104">
        <v>0</v>
      </c>
      <c r="CX52" s="104">
        <v>0</v>
      </c>
      <c r="CY52" s="105">
        <v>0</v>
      </c>
    </row>
    <row r="53" spans="1:103" ht="15" hidden="1" customHeight="1" outlineLevel="1" x14ac:dyDescent="0.25">
      <c r="A53" s="42" t="s">
        <v>172</v>
      </c>
      <c r="B53" s="104"/>
      <c r="C53" s="104"/>
      <c r="D53" s="106">
        <v>0</v>
      </c>
      <c r="E53" s="396">
        <v>0</v>
      </c>
      <c r="F53" s="413">
        <v>0</v>
      </c>
      <c r="G53" s="413">
        <v>0</v>
      </c>
      <c r="H53" s="116">
        <v>0</v>
      </c>
      <c r="I53" s="104"/>
      <c r="J53" s="106"/>
      <c r="K53" s="396"/>
      <c r="L53" s="396"/>
      <c r="M53" s="413"/>
      <c r="N53" s="116"/>
      <c r="O53" s="104"/>
      <c r="P53" s="106"/>
      <c r="Q53" s="396"/>
      <c r="R53" s="396"/>
      <c r="S53" s="396"/>
      <c r="T53" s="116"/>
      <c r="U53" s="104"/>
      <c r="V53" s="106"/>
      <c r="W53" s="104"/>
      <c r="X53" s="104"/>
      <c r="Y53" s="104"/>
      <c r="Z53" s="116"/>
      <c r="AA53" s="104"/>
      <c r="AB53" s="106"/>
      <c r="AC53" s="104"/>
      <c r="AD53" s="104"/>
      <c r="AE53" s="104"/>
      <c r="AF53" s="116"/>
      <c r="AG53" s="104"/>
      <c r="AH53" s="106"/>
      <c r="AI53" s="104"/>
      <c r="AJ53" s="104"/>
      <c r="AK53" s="104"/>
      <c r="AL53" s="116"/>
      <c r="AM53" s="104"/>
      <c r="AN53" s="106"/>
      <c r="AO53" s="104"/>
      <c r="AP53" s="104"/>
      <c r="AQ53" s="104"/>
      <c r="AR53" s="116"/>
      <c r="AS53" s="104"/>
      <c r="AT53" s="106"/>
      <c r="AU53" s="104"/>
      <c r="AV53" s="104"/>
      <c r="AW53" s="104"/>
      <c r="AX53" s="116"/>
      <c r="AY53" s="76"/>
      <c r="AZ53" s="106"/>
      <c r="BA53" s="104"/>
      <c r="BB53" s="104"/>
      <c r="BC53" s="104"/>
      <c r="BD53" s="116"/>
      <c r="BE53" s="109"/>
      <c r="BF53" s="106"/>
      <c r="BG53" s="104"/>
      <c r="BH53" s="104"/>
      <c r="BI53" s="104"/>
      <c r="BJ53" s="116"/>
      <c r="BK53" s="109"/>
      <c r="BL53" s="106"/>
      <c r="BM53" s="104"/>
      <c r="BN53" s="104"/>
      <c r="BO53" s="104"/>
      <c r="BP53" s="116"/>
      <c r="BQ53" s="109"/>
      <c r="BR53" s="106"/>
      <c r="BS53" s="104"/>
      <c r="BT53" s="104"/>
      <c r="BU53" s="104"/>
      <c r="BV53" s="116"/>
      <c r="BW53" s="109"/>
      <c r="BX53" s="106"/>
      <c r="BY53" s="104"/>
      <c r="BZ53" s="104"/>
      <c r="CA53" s="104"/>
      <c r="CB53" s="116"/>
      <c r="CC53" s="109"/>
      <c r="CD53" s="106"/>
      <c r="CE53" s="104"/>
      <c r="CF53" s="104"/>
      <c r="CG53" s="104"/>
      <c r="CH53" s="116"/>
      <c r="CI53" s="109"/>
      <c r="CJ53" s="106"/>
      <c r="CK53" s="104"/>
      <c r="CL53" s="104"/>
      <c r="CM53" s="104"/>
      <c r="CN53" s="116"/>
      <c r="CO53" s="109"/>
      <c r="CP53" s="106"/>
      <c r="CQ53" s="104"/>
      <c r="CR53" s="104"/>
      <c r="CS53" s="104"/>
      <c r="CT53" s="116"/>
      <c r="CU53" s="109"/>
      <c r="CV53" s="166"/>
      <c r="CW53" s="104"/>
      <c r="CX53" s="104"/>
      <c r="CY53" s="116"/>
    </row>
    <row r="54" spans="1:103" ht="17.25" hidden="1" customHeight="1" outlineLevel="1" x14ac:dyDescent="0.4">
      <c r="A54" s="76" t="s">
        <v>27</v>
      </c>
      <c r="B54" s="111"/>
      <c r="C54" s="111"/>
      <c r="D54" s="110">
        <v>53</v>
      </c>
      <c r="E54" s="412">
        <v>-26</v>
      </c>
      <c r="F54" s="412">
        <v>1077.1219999999998</v>
      </c>
      <c r="G54" s="412">
        <v>15.878000000000156</v>
      </c>
      <c r="H54" s="112">
        <v>1120</v>
      </c>
      <c r="I54" s="111"/>
      <c r="J54" s="110">
        <v>4</v>
      </c>
      <c r="K54" s="412">
        <v>64</v>
      </c>
      <c r="L54" s="412">
        <v>55</v>
      </c>
      <c r="M54" s="412">
        <v>176</v>
      </c>
      <c r="N54" s="112">
        <v>299</v>
      </c>
      <c r="O54" s="111"/>
      <c r="P54" s="110">
        <v>5</v>
      </c>
      <c r="Q54" s="412">
        <v>12</v>
      </c>
      <c r="R54" s="412">
        <v>109</v>
      </c>
      <c r="S54" s="412">
        <v>28</v>
      </c>
      <c r="T54" s="112">
        <v>154</v>
      </c>
      <c r="U54" s="111"/>
      <c r="V54" s="110">
        <v>0</v>
      </c>
      <c r="W54" s="111">
        <v>-26</v>
      </c>
      <c r="X54" s="111">
        <v>62</v>
      </c>
      <c r="Y54" s="111">
        <v>144</v>
      </c>
      <c r="Z54" s="112">
        <v>180</v>
      </c>
      <c r="AA54" s="111"/>
      <c r="AB54" s="110">
        <v>0</v>
      </c>
      <c r="AC54" s="111">
        <v>0</v>
      </c>
      <c r="AD54" s="111">
        <v>0</v>
      </c>
      <c r="AE54" s="111">
        <v>0</v>
      </c>
      <c r="AF54" s="112">
        <v>0</v>
      </c>
      <c r="AG54" s="111"/>
      <c r="AH54" s="110">
        <v>0</v>
      </c>
      <c r="AI54" s="111">
        <v>0</v>
      </c>
      <c r="AJ54" s="111">
        <v>0</v>
      </c>
      <c r="AK54" s="111">
        <v>0</v>
      </c>
      <c r="AL54" s="112">
        <v>0</v>
      </c>
      <c r="AM54" s="111"/>
      <c r="AN54" s="110">
        <v>0</v>
      </c>
      <c r="AO54" s="111">
        <v>0</v>
      </c>
      <c r="AP54" s="111">
        <v>0</v>
      </c>
      <c r="AQ54" s="111">
        <v>0</v>
      </c>
      <c r="AR54" s="112">
        <v>0</v>
      </c>
      <c r="AS54" s="111"/>
      <c r="AT54" s="110">
        <v>0</v>
      </c>
      <c r="AU54" s="111">
        <v>0</v>
      </c>
      <c r="AV54" s="111">
        <v>0</v>
      </c>
      <c r="AW54" s="111">
        <v>0</v>
      </c>
      <c r="AX54" s="112">
        <v>0</v>
      </c>
      <c r="AY54" s="76"/>
      <c r="AZ54" s="110">
        <v>0</v>
      </c>
      <c r="BA54" s="111">
        <v>0</v>
      </c>
      <c r="BB54" s="111">
        <v>0</v>
      </c>
      <c r="BC54" s="111">
        <v>0</v>
      </c>
      <c r="BD54" s="112">
        <v>0</v>
      </c>
      <c r="BE54" s="109"/>
      <c r="BF54" s="110">
        <v>0</v>
      </c>
      <c r="BG54" s="111">
        <v>0</v>
      </c>
      <c r="BH54" s="111">
        <v>0</v>
      </c>
      <c r="BI54" s="111">
        <v>0</v>
      </c>
      <c r="BJ54" s="112">
        <v>0</v>
      </c>
      <c r="BK54" s="109"/>
      <c r="BL54" s="110">
        <v>0</v>
      </c>
      <c r="BM54" s="111">
        <v>0</v>
      </c>
      <c r="BN54" s="111">
        <v>0</v>
      </c>
      <c r="BO54" s="111">
        <v>0</v>
      </c>
      <c r="BP54" s="112">
        <v>0</v>
      </c>
      <c r="BQ54" s="109"/>
      <c r="BR54" s="110">
        <v>0</v>
      </c>
      <c r="BS54" s="111">
        <v>0</v>
      </c>
      <c r="BT54" s="111">
        <v>0</v>
      </c>
      <c r="BU54" s="111">
        <v>0</v>
      </c>
      <c r="BV54" s="112">
        <v>0</v>
      </c>
      <c r="BW54" s="109"/>
      <c r="BX54" s="110">
        <v>2</v>
      </c>
      <c r="BY54" s="111">
        <v>-2</v>
      </c>
      <c r="BZ54" s="111">
        <v>0</v>
      </c>
      <c r="CA54" s="111">
        <v>0</v>
      </c>
      <c r="CB54" s="112">
        <v>0</v>
      </c>
      <c r="CC54" s="109"/>
      <c r="CD54" s="110">
        <v>385</v>
      </c>
      <c r="CE54" s="111">
        <v>-917</v>
      </c>
      <c r="CF54" s="111">
        <v>313</v>
      </c>
      <c r="CG54" s="111">
        <v>-507</v>
      </c>
      <c r="CH54" s="112">
        <v>-726</v>
      </c>
      <c r="CI54" s="109"/>
      <c r="CJ54" s="110">
        <v>393</v>
      </c>
      <c r="CK54" s="111">
        <v>390</v>
      </c>
      <c r="CL54" s="111">
        <v>387</v>
      </c>
      <c r="CM54" s="111">
        <v>384</v>
      </c>
      <c r="CN54" s="112">
        <v>1554</v>
      </c>
      <c r="CO54" s="109"/>
      <c r="CP54" s="110">
        <v>-748</v>
      </c>
      <c r="CQ54" s="111">
        <v>277</v>
      </c>
      <c r="CR54" s="111">
        <v>386</v>
      </c>
      <c r="CS54" s="111">
        <v>422</v>
      </c>
      <c r="CT54" s="112">
        <v>337</v>
      </c>
      <c r="CU54" s="109"/>
      <c r="CV54" s="110">
        <v>526</v>
      </c>
      <c r="CW54" s="111">
        <v>546</v>
      </c>
      <c r="CX54" s="111">
        <v>1688</v>
      </c>
      <c r="CY54" s="112">
        <v>2760</v>
      </c>
    </row>
    <row r="55" spans="1:103" s="99" customFormat="1" collapsed="1" x14ac:dyDescent="0.25">
      <c r="A55" s="88" t="s">
        <v>58</v>
      </c>
      <c r="B55" s="102"/>
      <c r="C55" s="102"/>
      <c r="D55" s="107">
        <v>7171</v>
      </c>
      <c r="E55" s="397">
        <v>6443</v>
      </c>
      <c r="F55" s="415">
        <v>6457</v>
      </c>
      <c r="G55" s="415">
        <v>6933.1219999999994</v>
      </c>
      <c r="H55" s="118">
        <v>27004.121999999999</v>
      </c>
      <c r="I55" s="102"/>
      <c r="J55" s="107">
        <v>6136</v>
      </c>
      <c r="K55" s="397">
        <v>6972</v>
      </c>
      <c r="L55" s="397">
        <v>7442</v>
      </c>
      <c r="M55" s="415">
        <v>7271</v>
      </c>
      <c r="N55" s="118">
        <v>27821</v>
      </c>
      <c r="O55" s="102"/>
      <c r="P55" s="107">
        <v>6508</v>
      </c>
      <c r="Q55" s="397">
        <v>7077</v>
      </c>
      <c r="R55" s="397">
        <v>6927</v>
      </c>
      <c r="S55" s="397">
        <v>5289</v>
      </c>
      <c r="T55" s="118">
        <v>25801</v>
      </c>
      <c r="U55" s="102"/>
      <c r="V55" s="107">
        <v>7214</v>
      </c>
      <c r="W55" s="102">
        <v>7047</v>
      </c>
      <c r="X55" s="102">
        <v>6769</v>
      </c>
      <c r="Y55" s="102">
        <v>7396</v>
      </c>
      <c r="Z55" s="118">
        <v>28426</v>
      </c>
      <c r="AA55" s="102"/>
      <c r="AB55" s="107">
        <v>6740</v>
      </c>
      <c r="AC55" s="102">
        <v>7086</v>
      </c>
      <c r="AD55" s="102">
        <v>7728</v>
      </c>
      <c r="AE55" s="102">
        <v>7900</v>
      </c>
      <c r="AF55" s="118">
        <v>29454</v>
      </c>
      <c r="AG55" s="102"/>
      <c r="AH55" s="107">
        <v>6492</v>
      </c>
      <c r="AI55" s="102">
        <v>7000</v>
      </c>
      <c r="AJ55" s="102">
        <v>7009</v>
      </c>
      <c r="AK55" s="102">
        <v>6240</v>
      </c>
      <c r="AL55" s="118">
        <v>26741</v>
      </c>
      <c r="AM55" s="102"/>
      <c r="AN55" s="107">
        <v>6721</v>
      </c>
      <c r="AO55" s="102">
        <v>6340</v>
      </c>
      <c r="AP55" s="102">
        <v>6647</v>
      </c>
      <c r="AQ55" s="102">
        <v>6367</v>
      </c>
      <c r="AR55" s="118">
        <v>26075</v>
      </c>
      <c r="AS55" s="102"/>
      <c r="AT55" s="107">
        <v>6474</v>
      </c>
      <c r="AU55" s="102">
        <v>7495</v>
      </c>
      <c r="AV55" s="102">
        <v>6998</v>
      </c>
      <c r="AW55" s="102">
        <v>6155</v>
      </c>
      <c r="AX55" s="118">
        <v>27122</v>
      </c>
      <c r="AY55" s="88"/>
      <c r="AZ55" s="107">
        <v>6686</v>
      </c>
      <c r="BA55" s="102">
        <v>6461</v>
      </c>
      <c r="BB55" s="102">
        <v>7099</v>
      </c>
      <c r="BC55" s="102">
        <v>6826</v>
      </c>
      <c r="BD55" s="118">
        <v>27072</v>
      </c>
      <c r="BE55" s="108"/>
      <c r="BF55" s="107">
        <v>7120</v>
      </c>
      <c r="BG55" s="102">
        <v>7401</v>
      </c>
      <c r="BH55" s="102">
        <v>6927</v>
      </c>
      <c r="BI55" s="102">
        <v>6331</v>
      </c>
      <c r="BJ55" s="118">
        <v>27779</v>
      </c>
      <c r="BK55" s="108"/>
      <c r="BL55" s="107">
        <v>7377</v>
      </c>
      <c r="BM55" s="102">
        <v>7526</v>
      </c>
      <c r="BN55" s="102">
        <v>7527</v>
      </c>
      <c r="BO55" s="102">
        <v>6860</v>
      </c>
      <c r="BP55" s="118">
        <v>29290</v>
      </c>
      <c r="BQ55" s="108"/>
      <c r="BR55" s="107">
        <v>8182</v>
      </c>
      <c r="BS55" s="102">
        <v>7952</v>
      </c>
      <c r="BT55" s="102">
        <v>7851</v>
      </c>
      <c r="BU55" s="102">
        <v>7254</v>
      </c>
      <c r="BV55" s="118">
        <v>31239</v>
      </c>
      <c r="BW55" s="108"/>
      <c r="BX55" s="107">
        <v>5906</v>
      </c>
      <c r="BY55" s="102">
        <v>7423</v>
      </c>
      <c r="BZ55" s="102">
        <v>7612</v>
      </c>
      <c r="CA55" s="102">
        <v>7807</v>
      </c>
      <c r="CB55" s="118">
        <v>28748</v>
      </c>
      <c r="CC55" s="108"/>
      <c r="CD55" s="107">
        <v>4952</v>
      </c>
      <c r="CE55" s="102">
        <v>4400</v>
      </c>
      <c r="CF55" s="102">
        <v>4907</v>
      </c>
      <c r="CG55" s="102">
        <v>4989</v>
      </c>
      <c r="CH55" s="118">
        <v>19248</v>
      </c>
      <c r="CI55" s="108"/>
      <c r="CJ55" s="107">
        <v>6084</v>
      </c>
      <c r="CK55" s="102">
        <v>5761</v>
      </c>
      <c r="CL55" s="102">
        <v>5957</v>
      </c>
      <c r="CM55" s="102">
        <v>5153</v>
      </c>
      <c r="CN55" s="118">
        <v>22955</v>
      </c>
      <c r="CO55" s="108"/>
      <c r="CP55" s="107">
        <v>5231</v>
      </c>
      <c r="CQ55" s="102">
        <v>5268</v>
      </c>
      <c r="CR55" s="102">
        <v>5656</v>
      </c>
      <c r="CS55" s="102">
        <v>4953</v>
      </c>
      <c r="CT55" s="103">
        <v>21108</v>
      </c>
      <c r="CU55" s="108"/>
      <c r="CV55" s="168">
        <v>2800</v>
      </c>
      <c r="CW55" s="102">
        <v>5164</v>
      </c>
      <c r="CX55" s="102">
        <v>4376</v>
      </c>
      <c r="CY55" s="118">
        <v>12340</v>
      </c>
    </row>
    <row r="56" spans="1:103" x14ac:dyDescent="0.25">
      <c r="A56" s="76"/>
      <c r="B56" s="102"/>
      <c r="C56" s="102"/>
      <c r="D56" s="107"/>
      <c r="E56" s="397"/>
      <c r="F56" s="397"/>
      <c r="G56" s="415"/>
      <c r="H56" s="118"/>
      <c r="I56" s="102"/>
      <c r="J56" s="107"/>
      <c r="K56" s="397"/>
      <c r="L56" s="397"/>
      <c r="M56" s="415"/>
      <c r="N56" s="118"/>
      <c r="O56" s="102"/>
      <c r="P56" s="107"/>
      <c r="Q56" s="397"/>
      <c r="R56" s="397"/>
      <c r="S56" s="415"/>
      <c r="T56" s="118"/>
      <c r="U56" s="102"/>
      <c r="V56" s="107"/>
      <c r="W56" s="397"/>
      <c r="X56" s="397"/>
      <c r="Y56" s="415"/>
      <c r="Z56" s="118"/>
      <c r="AA56" s="102"/>
      <c r="AB56" s="107"/>
      <c r="AC56" s="397"/>
      <c r="AD56" s="397"/>
      <c r="AE56" s="415"/>
      <c r="AF56" s="118"/>
      <c r="AG56" s="102"/>
      <c r="AH56" s="107"/>
      <c r="AI56" s="397"/>
      <c r="AJ56" s="397"/>
      <c r="AK56" s="415"/>
      <c r="AL56" s="118"/>
      <c r="AM56" s="102"/>
      <c r="AN56" s="107"/>
      <c r="AO56" s="397"/>
      <c r="AP56" s="397"/>
      <c r="AQ56" s="415"/>
      <c r="AR56" s="118"/>
      <c r="AS56" s="102"/>
      <c r="AT56" s="107"/>
      <c r="AU56" s="397"/>
      <c r="AV56" s="397"/>
      <c r="AW56" s="415"/>
      <c r="AX56" s="118"/>
      <c r="AY56" s="76"/>
      <c r="AZ56" s="107"/>
      <c r="BA56" s="397"/>
      <c r="BB56" s="397"/>
      <c r="BC56" s="415"/>
      <c r="BD56" s="118"/>
      <c r="BE56" s="76"/>
      <c r="BF56" s="107"/>
      <c r="BG56" s="397"/>
      <c r="BH56" s="397"/>
      <c r="BI56" s="415"/>
      <c r="BJ56" s="118"/>
      <c r="BK56" s="76"/>
      <c r="BL56" s="107"/>
      <c r="BM56" s="397"/>
      <c r="BN56" s="397"/>
      <c r="BO56" s="415"/>
      <c r="BP56" s="118"/>
      <c r="BQ56" s="76"/>
      <c r="BR56" s="107"/>
      <c r="BS56" s="397"/>
      <c r="BT56" s="397"/>
      <c r="BU56" s="415"/>
      <c r="BV56" s="118"/>
      <c r="BW56" s="76"/>
      <c r="BX56" s="107"/>
      <c r="BY56" s="397"/>
      <c r="BZ56" s="397"/>
      <c r="CA56" s="415"/>
      <c r="CB56" s="118"/>
      <c r="CC56" s="76"/>
      <c r="CD56" s="107"/>
      <c r="CE56" s="397"/>
      <c r="CF56" s="397"/>
      <c r="CG56" s="415"/>
      <c r="CH56" s="118"/>
      <c r="CI56" s="76"/>
      <c r="CJ56" s="107"/>
      <c r="CK56" s="397"/>
      <c r="CL56" s="397"/>
      <c r="CM56" s="415"/>
      <c r="CN56" s="118"/>
      <c r="CO56" s="76"/>
      <c r="CP56" s="107"/>
      <c r="CQ56" s="397"/>
      <c r="CR56" s="397"/>
      <c r="CS56" s="415"/>
      <c r="CT56" s="118"/>
      <c r="CU56" s="76"/>
      <c r="CV56" s="107"/>
      <c r="CW56" s="397"/>
      <c r="CX56" s="397"/>
      <c r="CY56" s="118"/>
    </row>
    <row r="57" spans="1:103" x14ac:dyDescent="0.25">
      <c r="A57" s="76"/>
      <c r="B57" s="102"/>
      <c r="C57" s="102"/>
      <c r="D57" s="107"/>
      <c r="E57" s="397"/>
      <c r="F57" s="397"/>
      <c r="G57" s="397"/>
      <c r="H57" s="103"/>
      <c r="I57" s="102"/>
      <c r="J57" s="107"/>
      <c r="K57" s="397"/>
      <c r="L57" s="397"/>
      <c r="M57" s="397"/>
      <c r="N57" s="103"/>
      <c r="O57" s="102"/>
      <c r="P57" s="107"/>
      <c r="Q57" s="109"/>
      <c r="R57" s="109"/>
      <c r="S57" s="109"/>
      <c r="T57" s="119"/>
      <c r="U57" s="102"/>
      <c r="V57" s="107"/>
      <c r="W57" s="109"/>
      <c r="X57" s="109"/>
      <c r="Y57" s="109"/>
      <c r="Z57" s="119"/>
      <c r="AA57" s="102"/>
      <c r="AB57" s="107"/>
      <c r="AC57" s="109"/>
      <c r="AD57" s="109"/>
      <c r="AE57" s="109"/>
      <c r="AF57" s="119"/>
      <c r="AG57" s="102"/>
      <c r="AH57" s="107"/>
      <c r="AI57" s="109"/>
      <c r="AJ57" s="109"/>
      <c r="AK57" s="109"/>
      <c r="AL57" s="119"/>
      <c r="AM57" s="102"/>
      <c r="AN57" s="107"/>
      <c r="AO57" s="109"/>
      <c r="AP57" s="109"/>
      <c r="AQ57" s="109"/>
      <c r="AR57" s="119"/>
      <c r="AS57" s="102"/>
      <c r="AT57" s="107"/>
      <c r="AU57" s="109"/>
      <c r="AV57" s="109"/>
      <c r="AW57" s="109"/>
      <c r="AX57" s="119"/>
      <c r="AY57" s="76"/>
      <c r="AZ57" s="107"/>
      <c r="BA57" s="109"/>
      <c r="BB57" s="109"/>
      <c r="BC57" s="109"/>
      <c r="BD57" s="119"/>
      <c r="BE57" s="76"/>
      <c r="BF57" s="107"/>
      <c r="BG57" s="109"/>
      <c r="BH57" s="109"/>
      <c r="BI57" s="109"/>
      <c r="BJ57" s="119"/>
      <c r="BK57" s="76"/>
      <c r="BL57" s="107"/>
      <c r="BM57" s="109"/>
      <c r="BN57" s="109"/>
      <c r="BO57" s="109"/>
      <c r="BP57" s="119"/>
      <c r="BQ57" s="76"/>
      <c r="BR57" s="107"/>
      <c r="BS57" s="109"/>
      <c r="BT57" s="109"/>
      <c r="BU57" s="109"/>
      <c r="BV57" s="119"/>
      <c r="BW57" s="76"/>
      <c r="BX57" s="107"/>
      <c r="BY57" s="109"/>
      <c r="BZ57" s="109"/>
      <c r="CA57" s="109"/>
      <c r="CB57" s="119"/>
      <c r="CC57" s="76"/>
      <c r="CD57" s="107"/>
      <c r="CE57" s="109"/>
      <c r="CF57" s="109"/>
      <c r="CG57" s="109"/>
      <c r="CH57" s="119"/>
      <c r="CI57" s="76"/>
      <c r="CJ57" s="107"/>
      <c r="CK57" s="109"/>
      <c r="CL57" s="109"/>
      <c r="CM57" s="109"/>
      <c r="CN57" s="119"/>
      <c r="CO57" s="76"/>
      <c r="CP57" s="107"/>
      <c r="CQ57" s="109"/>
      <c r="CR57" s="109"/>
      <c r="CS57" s="109"/>
      <c r="CT57" s="119"/>
      <c r="CU57" s="76"/>
      <c r="CV57" s="167"/>
      <c r="CW57" s="109"/>
      <c r="CX57" s="109"/>
      <c r="CY57" s="119"/>
    </row>
    <row r="58" spans="1:103" s="99" customFormat="1" x14ac:dyDescent="0.25">
      <c r="A58" s="88" t="s">
        <v>18</v>
      </c>
      <c r="B58" s="102"/>
      <c r="C58" s="102"/>
      <c r="D58" s="107">
        <v>94391</v>
      </c>
      <c r="E58" s="397">
        <v>88340</v>
      </c>
      <c r="F58" s="397">
        <v>90120</v>
      </c>
      <c r="G58" s="397">
        <v>89786</v>
      </c>
      <c r="H58" s="103"/>
      <c r="I58" s="102"/>
      <c r="J58" s="107">
        <v>91294</v>
      </c>
      <c r="K58" s="397">
        <v>91122</v>
      </c>
      <c r="L58" s="397">
        <v>91224</v>
      </c>
      <c r="M58" s="397">
        <v>91597</v>
      </c>
      <c r="N58" s="103"/>
      <c r="O58" s="102"/>
      <c r="P58" s="107">
        <v>93556</v>
      </c>
      <c r="Q58" s="415">
        <v>94104</v>
      </c>
      <c r="R58" s="415">
        <v>93591</v>
      </c>
      <c r="S58" s="415">
        <v>94198</v>
      </c>
      <c r="T58" s="118"/>
      <c r="U58" s="102"/>
      <c r="V58" s="107">
        <v>84898</v>
      </c>
      <c r="W58" s="117">
        <v>88980</v>
      </c>
      <c r="X58" s="117">
        <v>90623</v>
      </c>
      <c r="Y58" s="117">
        <v>90901</v>
      </c>
      <c r="Z58" s="118"/>
      <c r="AA58" s="102"/>
      <c r="AB58" s="107">
        <v>79953</v>
      </c>
      <c r="AC58" s="117">
        <v>82394</v>
      </c>
      <c r="AD58" s="117">
        <v>81739</v>
      </c>
      <c r="AE58" s="117">
        <v>80625</v>
      </c>
      <c r="AF58" s="118"/>
      <c r="AG58" s="102"/>
      <c r="AH58" s="107">
        <v>81144</v>
      </c>
      <c r="AI58" s="117">
        <v>79896</v>
      </c>
      <c r="AJ58" s="117">
        <v>80480</v>
      </c>
      <c r="AK58" s="117">
        <v>79773</v>
      </c>
      <c r="AL58" s="118"/>
      <c r="AM58" s="102"/>
      <c r="AN58" s="107">
        <v>82494</v>
      </c>
      <c r="AO58" s="117">
        <v>83939</v>
      </c>
      <c r="AP58" s="117">
        <v>81739</v>
      </c>
      <c r="AQ58" s="117">
        <v>80868</v>
      </c>
      <c r="AR58" s="118"/>
      <c r="AS58" s="102"/>
      <c r="AT58" s="107">
        <v>81580</v>
      </c>
      <c r="AU58" s="117">
        <v>81426</v>
      </c>
      <c r="AV58" s="117">
        <v>80198</v>
      </c>
      <c r="AW58" s="117">
        <v>80567</v>
      </c>
      <c r="AX58" s="118"/>
      <c r="AY58" s="88"/>
      <c r="AZ58" s="107">
        <v>84430</v>
      </c>
      <c r="BA58" s="117">
        <v>83327</v>
      </c>
      <c r="BB58" s="117">
        <v>82157</v>
      </c>
      <c r="BC58" s="117">
        <v>82074</v>
      </c>
      <c r="BD58" s="118"/>
      <c r="BE58" s="108"/>
      <c r="BF58" s="107">
        <v>91293</v>
      </c>
      <c r="BG58" s="117">
        <v>86198</v>
      </c>
      <c r="BH58" s="117">
        <v>86466</v>
      </c>
      <c r="BI58" s="117">
        <v>84710</v>
      </c>
      <c r="BJ58" s="118"/>
      <c r="BK58" s="108"/>
      <c r="BL58" s="107">
        <v>88277</v>
      </c>
      <c r="BM58" s="117">
        <v>92191</v>
      </c>
      <c r="BN58" s="117">
        <v>88787</v>
      </c>
      <c r="BO58" s="117">
        <v>91357</v>
      </c>
      <c r="BP58" s="118"/>
      <c r="BQ58" s="108"/>
      <c r="BR58" s="107">
        <v>91975</v>
      </c>
      <c r="BS58" s="117">
        <v>90091</v>
      </c>
      <c r="BT58" s="117">
        <v>89240</v>
      </c>
      <c r="BU58" s="117">
        <v>88692</v>
      </c>
      <c r="BV58" s="118"/>
      <c r="BW58" s="108"/>
      <c r="BX58" s="107">
        <v>92931</v>
      </c>
      <c r="BY58" s="117">
        <v>92501</v>
      </c>
      <c r="BZ58" s="117">
        <v>92193</v>
      </c>
      <c r="CA58" s="117">
        <v>91961</v>
      </c>
      <c r="CB58" s="118"/>
      <c r="CC58" s="108"/>
      <c r="CD58" s="107">
        <v>72882</v>
      </c>
      <c r="CE58" s="117">
        <v>72310</v>
      </c>
      <c r="CF58" s="117">
        <v>70948</v>
      </c>
      <c r="CG58" s="117">
        <v>74628</v>
      </c>
      <c r="CH58" s="118"/>
      <c r="CI58" s="108"/>
      <c r="CJ58" s="107">
        <v>76228</v>
      </c>
      <c r="CK58" s="117">
        <v>75900</v>
      </c>
      <c r="CL58" s="117">
        <v>76081</v>
      </c>
      <c r="CM58" s="117">
        <v>73951</v>
      </c>
      <c r="CN58" s="118"/>
      <c r="CO58" s="108"/>
      <c r="CP58" s="107">
        <v>78925</v>
      </c>
      <c r="CQ58" s="117">
        <v>78702</v>
      </c>
      <c r="CR58" s="102">
        <v>78955</v>
      </c>
      <c r="CS58" s="102">
        <v>77404</v>
      </c>
      <c r="CT58" s="118"/>
      <c r="CU58" s="108"/>
      <c r="CV58" s="168">
        <v>77837</v>
      </c>
      <c r="CW58" s="102">
        <v>77856</v>
      </c>
      <c r="CX58" s="102">
        <v>77932</v>
      </c>
      <c r="CY58" s="118"/>
    </row>
    <row r="59" spans="1:103" s="99" customFormat="1" ht="7.5" customHeight="1" x14ac:dyDescent="0.25">
      <c r="A59" s="88"/>
      <c r="B59" s="102"/>
      <c r="C59" s="102"/>
      <c r="D59" s="107"/>
      <c r="E59" s="397"/>
      <c r="F59" s="397"/>
      <c r="G59" s="397">
        <v>0</v>
      </c>
      <c r="H59" s="103"/>
      <c r="I59" s="102"/>
      <c r="J59" s="107"/>
      <c r="K59" s="397"/>
      <c r="L59" s="397"/>
      <c r="M59" s="397"/>
      <c r="N59" s="103"/>
      <c r="O59" s="102"/>
      <c r="P59" s="107"/>
      <c r="Q59" s="415"/>
      <c r="R59" s="415"/>
      <c r="S59" s="415"/>
      <c r="T59" s="118"/>
      <c r="U59" s="102"/>
      <c r="V59" s="107"/>
      <c r="W59" s="117"/>
      <c r="X59" s="108"/>
      <c r="Y59" s="117"/>
      <c r="Z59" s="118"/>
      <c r="AA59" s="102"/>
      <c r="AB59" s="107"/>
      <c r="AC59" s="117"/>
      <c r="AD59" s="108"/>
      <c r="AE59" s="117"/>
      <c r="AF59" s="118"/>
      <c r="AG59" s="102"/>
      <c r="AH59" s="107"/>
      <c r="AI59" s="117"/>
      <c r="AJ59" s="108"/>
      <c r="AK59" s="117"/>
      <c r="AL59" s="118"/>
      <c r="AM59" s="102"/>
      <c r="AN59" s="107"/>
      <c r="AO59" s="117"/>
      <c r="AP59" s="108"/>
      <c r="AQ59" s="117"/>
      <c r="AR59" s="118"/>
      <c r="AS59" s="102"/>
      <c r="AT59" s="107"/>
      <c r="AU59" s="117"/>
      <c r="AV59" s="108"/>
      <c r="AW59" s="117"/>
      <c r="AX59" s="118"/>
      <c r="AY59" s="88"/>
      <c r="AZ59" s="107"/>
      <c r="BA59" s="117"/>
      <c r="BB59" s="108"/>
      <c r="BC59" s="117"/>
      <c r="BD59" s="118"/>
      <c r="BE59" s="109"/>
      <c r="BF59" s="107"/>
      <c r="BG59" s="117"/>
      <c r="BH59" s="108"/>
      <c r="BI59" s="117"/>
      <c r="BJ59" s="118"/>
      <c r="BK59" s="109"/>
      <c r="BL59" s="107"/>
      <c r="BM59" s="117"/>
      <c r="BN59" s="108"/>
      <c r="BO59" s="117"/>
      <c r="BP59" s="118"/>
      <c r="BQ59" s="109"/>
      <c r="BR59" s="107"/>
      <c r="BS59" s="117"/>
      <c r="BT59" s="108"/>
      <c r="BU59" s="117"/>
      <c r="BV59" s="118"/>
      <c r="BW59" s="109"/>
      <c r="BX59" s="107"/>
      <c r="BY59" s="117"/>
      <c r="BZ59" s="108"/>
      <c r="CA59" s="117"/>
      <c r="CB59" s="118"/>
      <c r="CC59" s="109"/>
      <c r="CD59" s="107"/>
      <c r="CE59" s="117"/>
      <c r="CF59" s="108"/>
      <c r="CG59" s="117"/>
      <c r="CH59" s="118"/>
      <c r="CI59" s="109"/>
      <c r="CJ59" s="107"/>
      <c r="CK59" s="117"/>
      <c r="CL59" s="108"/>
      <c r="CM59" s="117"/>
      <c r="CN59" s="118"/>
      <c r="CO59" s="109"/>
      <c r="CP59" s="107"/>
      <c r="CQ59" s="117"/>
      <c r="CR59" s="117"/>
      <c r="CS59" s="117"/>
      <c r="CT59" s="118"/>
      <c r="CU59" s="109"/>
      <c r="CV59" s="168"/>
      <c r="CW59" s="117"/>
      <c r="CX59" s="117"/>
      <c r="CY59" s="118"/>
    </row>
    <row r="60" spans="1:103" ht="15" hidden="1" customHeight="1" outlineLevel="1" x14ac:dyDescent="0.25">
      <c r="A60" s="76" t="s">
        <v>19</v>
      </c>
      <c r="B60" s="104"/>
      <c r="C60" s="104"/>
      <c r="D60" s="106">
        <v>79845</v>
      </c>
      <c r="E60" s="396">
        <v>73869</v>
      </c>
      <c r="F60" s="396">
        <v>72926</v>
      </c>
      <c r="G60" s="396">
        <v>69366</v>
      </c>
      <c r="H60" s="105"/>
      <c r="I60" s="104"/>
      <c r="J60" s="106">
        <v>92423</v>
      </c>
      <c r="K60" s="396">
        <v>89286</v>
      </c>
      <c r="L60" s="396">
        <v>86221</v>
      </c>
      <c r="M60" s="396">
        <v>82601</v>
      </c>
      <c r="N60" s="105"/>
      <c r="O60" s="104"/>
      <c r="P60" s="106">
        <v>61374</v>
      </c>
      <c r="Q60" s="413">
        <v>54788</v>
      </c>
      <c r="R60" s="396">
        <v>51367</v>
      </c>
      <c r="S60" s="396">
        <v>98330</v>
      </c>
      <c r="T60" s="105"/>
      <c r="U60" s="104"/>
      <c r="V60" s="106">
        <v>72130</v>
      </c>
      <c r="W60" s="115">
        <v>69300</v>
      </c>
      <c r="X60" s="115">
        <v>66809</v>
      </c>
      <c r="Y60" s="115">
        <v>62685</v>
      </c>
      <c r="Z60" s="105"/>
      <c r="AA60" s="104"/>
      <c r="AB60" s="106">
        <v>88380</v>
      </c>
      <c r="AC60" s="115">
        <v>86090</v>
      </c>
      <c r="AD60" s="115">
        <v>82807</v>
      </c>
      <c r="AE60" s="115">
        <v>76716</v>
      </c>
      <c r="AF60" s="105"/>
      <c r="AG60" s="104"/>
      <c r="AH60" s="106">
        <v>102366</v>
      </c>
      <c r="AI60" s="115">
        <v>98878</v>
      </c>
      <c r="AJ60" s="115">
        <v>95611</v>
      </c>
      <c r="AK60" s="115">
        <v>91990</v>
      </c>
      <c r="AL60" s="105"/>
      <c r="AM60" s="104"/>
      <c r="AN60" s="106">
        <v>54224</v>
      </c>
      <c r="AO60" s="115">
        <v>112872</v>
      </c>
      <c r="AP60" s="115">
        <v>109011</v>
      </c>
      <c r="AQ60" s="115">
        <v>105350</v>
      </c>
      <c r="AR60" s="105"/>
      <c r="AS60" s="104"/>
      <c r="AT60" s="106">
        <v>68367</v>
      </c>
      <c r="AU60" s="115">
        <v>63976</v>
      </c>
      <c r="AV60" s="115">
        <v>59796</v>
      </c>
      <c r="AW60" s="115">
        <v>55863</v>
      </c>
      <c r="AX60" s="105"/>
      <c r="AY60" s="76"/>
      <c r="AZ60" s="106">
        <v>83367</v>
      </c>
      <c r="BA60" s="115">
        <v>80183</v>
      </c>
      <c r="BB60" s="115">
        <v>76297</v>
      </c>
      <c r="BC60" s="115">
        <v>71623</v>
      </c>
      <c r="BD60" s="105"/>
      <c r="BE60" s="109"/>
      <c r="BF60" s="106">
        <v>99026</v>
      </c>
      <c r="BG60" s="115">
        <v>92644</v>
      </c>
      <c r="BH60" s="115">
        <v>89933</v>
      </c>
      <c r="BI60" s="115">
        <v>86020</v>
      </c>
      <c r="BJ60" s="105"/>
      <c r="BK60" s="109"/>
      <c r="BL60" s="106">
        <v>62590</v>
      </c>
      <c r="BM60" s="115">
        <v>61018</v>
      </c>
      <c r="BN60" s="115">
        <v>57770</v>
      </c>
      <c r="BO60" s="115">
        <v>101590</v>
      </c>
      <c r="BP60" s="105"/>
      <c r="BQ60" s="109"/>
      <c r="BR60" s="106">
        <v>80136</v>
      </c>
      <c r="BS60" s="115">
        <v>76059</v>
      </c>
      <c r="BT60" s="115">
        <v>71247</v>
      </c>
      <c r="BU60" s="115">
        <v>67173</v>
      </c>
      <c r="BV60" s="105"/>
      <c r="BW60" s="109"/>
      <c r="BX60" s="106">
        <v>59149</v>
      </c>
      <c r="BY60" s="115">
        <v>54258</v>
      </c>
      <c r="BZ60" s="115">
        <v>48363</v>
      </c>
      <c r="CA60" s="115">
        <v>84481</v>
      </c>
      <c r="CB60" s="105"/>
      <c r="CC60" s="109"/>
      <c r="CD60" s="106">
        <v>57906</v>
      </c>
      <c r="CE60" s="115">
        <v>55979</v>
      </c>
      <c r="CF60" s="115">
        <v>51808</v>
      </c>
      <c r="CG60" s="115">
        <v>48601</v>
      </c>
      <c r="CH60" s="105"/>
      <c r="CI60" s="109"/>
      <c r="CJ60" s="106">
        <v>70321</v>
      </c>
      <c r="CK60" s="115">
        <v>66840</v>
      </c>
      <c r="CL60" s="115">
        <v>64336</v>
      </c>
      <c r="CM60" s="115">
        <v>60911</v>
      </c>
      <c r="CN60" s="105"/>
      <c r="CO60" s="109"/>
      <c r="CP60" s="106">
        <v>34131</v>
      </c>
      <c r="CQ60" s="104">
        <v>32169</v>
      </c>
      <c r="CR60" s="104">
        <v>29633</v>
      </c>
      <c r="CS60" s="104">
        <v>71435</v>
      </c>
      <c r="CT60" s="105"/>
      <c r="CU60" s="109"/>
      <c r="CV60" s="106">
        <v>42606</v>
      </c>
      <c r="CW60" s="102">
        <v>39566</v>
      </c>
      <c r="CX60" s="102">
        <v>36482</v>
      </c>
      <c r="CY60" s="105"/>
    </row>
    <row r="61" spans="1:103" s="154" customFormat="1" ht="15" hidden="1" customHeight="1" outlineLevel="1" x14ac:dyDescent="0.25">
      <c r="A61" s="76" t="s">
        <v>21</v>
      </c>
      <c r="B61" s="151"/>
      <c r="C61" s="151"/>
      <c r="D61" s="150">
        <v>31101</v>
      </c>
      <c r="E61" s="411">
        <v>27510</v>
      </c>
      <c r="F61" s="411">
        <v>27683</v>
      </c>
      <c r="G61" s="411">
        <v>27340</v>
      </c>
      <c r="H61" s="152"/>
      <c r="I61" s="151"/>
      <c r="J61" s="150">
        <v>30979</v>
      </c>
      <c r="K61" s="411">
        <v>30088</v>
      </c>
      <c r="L61" s="411">
        <v>29310</v>
      </c>
      <c r="M61" s="411">
        <v>29367</v>
      </c>
      <c r="N61" s="152"/>
      <c r="O61" s="151"/>
      <c r="P61" s="150">
        <v>30090</v>
      </c>
      <c r="Q61" s="414">
        <v>32428</v>
      </c>
      <c r="R61" s="411">
        <v>31545</v>
      </c>
      <c r="S61" s="411">
        <v>30983</v>
      </c>
      <c r="T61" s="152"/>
      <c r="U61" s="151"/>
      <c r="V61" s="150">
        <v>25209</v>
      </c>
      <c r="W61" s="185">
        <v>28167</v>
      </c>
      <c r="X61" s="185">
        <v>28723</v>
      </c>
      <c r="Y61" s="185">
        <v>29067</v>
      </c>
      <c r="Z61" s="152"/>
      <c r="AA61" s="151"/>
      <c r="AB61" s="150">
        <v>19652</v>
      </c>
      <c r="AC61" s="185">
        <v>20526</v>
      </c>
      <c r="AD61" s="185">
        <v>19472</v>
      </c>
      <c r="AE61" s="185">
        <v>20060</v>
      </c>
      <c r="AF61" s="152"/>
      <c r="AG61" s="151"/>
      <c r="AH61" s="150">
        <v>24617</v>
      </c>
      <c r="AI61" s="185">
        <v>23662</v>
      </c>
      <c r="AJ61" s="185">
        <v>24742</v>
      </c>
      <c r="AK61" s="185">
        <v>18986</v>
      </c>
      <c r="AL61" s="152"/>
      <c r="AM61" s="151"/>
      <c r="AN61" s="150">
        <v>23102</v>
      </c>
      <c r="AO61" s="185">
        <v>23981</v>
      </c>
      <c r="AP61" s="185">
        <v>23461</v>
      </c>
      <c r="AQ61" s="185">
        <v>24248</v>
      </c>
      <c r="AR61" s="152"/>
      <c r="AS61" s="151"/>
      <c r="AT61" s="150">
        <v>20271</v>
      </c>
      <c r="AU61" s="185">
        <v>21081</v>
      </c>
      <c r="AV61" s="185">
        <v>20884</v>
      </c>
      <c r="AW61" s="185">
        <v>22605</v>
      </c>
      <c r="AX61" s="152"/>
      <c r="AY61" s="114"/>
      <c r="AZ61" s="150">
        <v>19534</v>
      </c>
      <c r="BA61" s="185">
        <v>19222</v>
      </c>
      <c r="BB61" s="185">
        <v>19281</v>
      </c>
      <c r="BC61" s="185">
        <v>20244</v>
      </c>
      <c r="BD61" s="152"/>
      <c r="BE61" s="153"/>
      <c r="BF61" s="150">
        <v>20232</v>
      </c>
      <c r="BG61" s="185">
        <v>18705</v>
      </c>
      <c r="BH61" s="185">
        <v>19520</v>
      </c>
      <c r="BI61" s="185">
        <v>19607</v>
      </c>
      <c r="BJ61" s="152"/>
      <c r="BK61" s="153"/>
      <c r="BL61" s="150">
        <v>19902</v>
      </c>
      <c r="BM61" s="185">
        <v>22411</v>
      </c>
      <c r="BN61" s="185">
        <v>18946</v>
      </c>
      <c r="BO61" s="185">
        <v>19874</v>
      </c>
      <c r="BP61" s="152"/>
      <c r="BQ61" s="153"/>
      <c r="BR61" s="150">
        <v>19076</v>
      </c>
      <c r="BS61" s="185">
        <v>17688</v>
      </c>
      <c r="BT61" s="185">
        <v>18288</v>
      </c>
      <c r="BU61" s="185">
        <v>18875</v>
      </c>
      <c r="BV61" s="152"/>
      <c r="BW61" s="153"/>
      <c r="BX61" s="150">
        <v>14337</v>
      </c>
      <c r="BY61" s="185">
        <v>15189</v>
      </c>
      <c r="BZ61" s="185">
        <v>16947</v>
      </c>
      <c r="CA61" s="185">
        <v>18070</v>
      </c>
      <c r="CB61" s="152"/>
      <c r="CC61" s="153"/>
      <c r="CD61" s="150">
        <v>12489</v>
      </c>
      <c r="CE61" s="185">
        <v>11589</v>
      </c>
      <c r="CF61" s="185">
        <v>12575</v>
      </c>
      <c r="CG61" s="185">
        <v>16218</v>
      </c>
      <c r="CH61" s="152"/>
      <c r="CI61" s="153"/>
      <c r="CJ61" s="150">
        <v>10877</v>
      </c>
      <c r="CK61" s="185">
        <v>12138</v>
      </c>
      <c r="CL61" s="185">
        <v>12535</v>
      </c>
      <c r="CM61" s="185">
        <v>12258</v>
      </c>
      <c r="CN61" s="152"/>
      <c r="CO61" s="153"/>
      <c r="CP61" s="150">
        <v>10975</v>
      </c>
      <c r="CQ61" s="151">
        <v>9936</v>
      </c>
      <c r="CR61" s="151">
        <v>10566</v>
      </c>
      <c r="CS61" s="151">
        <v>11826</v>
      </c>
      <c r="CT61" s="152"/>
      <c r="CU61" s="153"/>
      <c r="CV61" s="150">
        <v>6495</v>
      </c>
      <c r="CW61" s="191">
        <v>7702</v>
      </c>
      <c r="CX61" s="191">
        <v>10271</v>
      </c>
      <c r="CY61" s="152"/>
    </row>
    <row r="62" spans="1:103" s="99" customFormat="1" collapsed="1" x14ac:dyDescent="0.25">
      <c r="A62" s="88" t="s">
        <v>22</v>
      </c>
      <c r="B62" s="102"/>
      <c r="C62" s="102"/>
      <c r="D62" s="107">
        <v>110946</v>
      </c>
      <c r="E62" s="397">
        <v>101379</v>
      </c>
      <c r="F62" s="397">
        <v>100609</v>
      </c>
      <c r="G62" s="397">
        <v>96706</v>
      </c>
      <c r="H62" s="103"/>
      <c r="I62" s="102"/>
      <c r="J62" s="107">
        <v>123402</v>
      </c>
      <c r="K62" s="397">
        <v>119374</v>
      </c>
      <c r="L62" s="397">
        <v>115531</v>
      </c>
      <c r="M62" s="397">
        <v>111968</v>
      </c>
      <c r="N62" s="103"/>
      <c r="O62" s="102"/>
      <c r="P62" s="107">
        <v>91464</v>
      </c>
      <c r="Q62" s="415">
        <v>87216</v>
      </c>
      <c r="R62" s="397">
        <v>82912</v>
      </c>
      <c r="S62" s="397">
        <v>129313</v>
      </c>
      <c r="T62" s="103"/>
      <c r="U62" s="102"/>
      <c r="V62" s="107">
        <v>97339</v>
      </c>
      <c r="W62" s="117">
        <v>97467</v>
      </c>
      <c r="X62" s="117">
        <v>95532</v>
      </c>
      <c r="Y62" s="117">
        <v>91752</v>
      </c>
      <c r="Z62" s="103"/>
      <c r="AA62" s="102"/>
      <c r="AB62" s="107">
        <v>108032</v>
      </c>
      <c r="AC62" s="117">
        <v>106616</v>
      </c>
      <c r="AD62" s="117">
        <v>102279</v>
      </c>
      <c r="AE62" s="117">
        <v>96776</v>
      </c>
      <c r="AF62" s="103"/>
      <c r="AG62" s="102"/>
      <c r="AH62" s="107">
        <v>126983</v>
      </c>
      <c r="AI62" s="117">
        <v>122540</v>
      </c>
      <c r="AJ62" s="117">
        <v>120353</v>
      </c>
      <c r="AK62" s="117">
        <v>110976</v>
      </c>
      <c r="AL62" s="103"/>
      <c r="AM62" s="102"/>
      <c r="AN62" s="107">
        <v>77326</v>
      </c>
      <c r="AO62" s="117">
        <v>136853</v>
      </c>
      <c r="AP62" s="117">
        <v>132472</v>
      </c>
      <c r="AQ62" s="117">
        <v>129598</v>
      </c>
      <c r="AR62" s="103"/>
      <c r="AS62" s="102"/>
      <c r="AT62" s="107">
        <v>88638</v>
      </c>
      <c r="AU62" s="117">
        <v>85057</v>
      </c>
      <c r="AV62" s="117">
        <v>80680</v>
      </c>
      <c r="AW62" s="117">
        <v>78468</v>
      </c>
      <c r="AX62" s="103"/>
      <c r="AY62" s="88"/>
      <c r="AZ62" s="107">
        <v>102901</v>
      </c>
      <c r="BA62" s="117">
        <v>99405</v>
      </c>
      <c r="BB62" s="117">
        <v>95578</v>
      </c>
      <c r="BC62" s="117">
        <v>91867</v>
      </c>
      <c r="BD62" s="103"/>
      <c r="BE62" s="108"/>
      <c r="BF62" s="107">
        <v>119258</v>
      </c>
      <c r="BG62" s="117">
        <v>111349</v>
      </c>
      <c r="BH62" s="117">
        <v>109453</v>
      </c>
      <c r="BI62" s="117">
        <v>105627</v>
      </c>
      <c r="BJ62" s="103"/>
      <c r="BK62" s="108"/>
      <c r="BL62" s="107">
        <v>82492</v>
      </c>
      <c r="BM62" s="117">
        <v>83429</v>
      </c>
      <c r="BN62" s="117">
        <v>76716</v>
      </c>
      <c r="BO62" s="117">
        <v>121464</v>
      </c>
      <c r="BP62" s="103"/>
      <c r="BQ62" s="108"/>
      <c r="BR62" s="107">
        <v>99212</v>
      </c>
      <c r="BS62" s="117">
        <v>93747</v>
      </c>
      <c r="BT62" s="117">
        <v>89535</v>
      </c>
      <c r="BU62" s="117">
        <v>86048</v>
      </c>
      <c r="BV62" s="103"/>
      <c r="BW62" s="108"/>
      <c r="BX62" s="107">
        <v>73486</v>
      </c>
      <c r="BY62" s="117">
        <v>69447</v>
      </c>
      <c r="BZ62" s="117">
        <v>65310</v>
      </c>
      <c r="CA62" s="117">
        <v>102551</v>
      </c>
      <c r="CB62" s="103"/>
      <c r="CC62" s="108"/>
      <c r="CD62" s="107">
        <v>70395</v>
      </c>
      <c r="CE62" s="117">
        <v>67568</v>
      </c>
      <c r="CF62" s="117">
        <v>64383</v>
      </c>
      <c r="CG62" s="117">
        <v>64819</v>
      </c>
      <c r="CH62" s="103"/>
      <c r="CI62" s="108"/>
      <c r="CJ62" s="107">
        <v>81198</v>
      </c>
      <c r="CK62" s="117">
        <v>78978</v>
      </c>
      <c r="CL62" s="117">
        <v>76871</v>
      </c>
      <c r="CM62" s="117">
        <v>73169</v>
      </c>
      <c r="CN62" s="103"/>
      <c r="CO62" s="108"/>
      <c r="CP62" s="107">
        <v>45106</v>
      </c>
      <c r="CQ62" s="102">
        <v>42105</v>
      </c>
      <c r="CR62" s="102">
        <v>40199</v>
      </c>
      <c r="CS62" s="102">
        <v>83261</v>
      </c>
      <c r="CT62" s="103"/>
      <c r="CU62" s="108"/>
      <c r="CV62" s="107">
        <v>49101</v>
      </c>
      <c r="CW62" s="102">
        <v>47268</v>
      </c>
      <c r="CX62" s="102">
        <v>46753</v>
      </c>
      <c r="CY62" s="103"/>
    </row>
    <row r="63" spans="1:103" s="99" customFormat="1" ht="6.75" customHeight="1" x14ac:dyDescent="0.25">
      <c r="A63" s="88"/>
      <c r="B63" s="102"/>
      <c r="C63" s="102"/>
      <c r="D63" s="107"/>
      <c r="E63" s="397"/>
      <c r="F63" s="397"/>
      <c r="G63" s="397"/>
      <c r="H63" s="103"/>
      <c r="I63" s="102"/>
      <c r="J63" s="107"/>
      <c r="K63" s="397"/>
      <c r="L63" s="397"/>
      <c r="M63" s="397"/>
      <c r="N63" s="103"/>
      <c r="O63" s="102"/>
      <c r="P63" s="107"/>
      <c r="Q63" s="415"/>
      <c r="R63" s="397"/>
      <c r="S63" s="397"/>
      <c r="T63" s="103"/>
      <c r="U63" s="102"/>
      <c r="V63" s="107"/>
      <c r="W63" s="117"/>
      <c r="X63" s="117"/>
      <c r="Y63" s="117"/>
      <c r="Z63" s="103"/>
      <c r="AA63" s="102"/>
      <c r="AB63" s="107"/>
      <c r="AC63" s="117"/>
      <c r="AD63" s="117"/>
      <c r="AE63" s="117"/>
      <c r="AF63" s="103"/>
      <c r="AG63" s="102"/>
      <c r="AH63" s="107"/>
      <c r="AI63" s="117"/>
      <c r="AJ63" s="117"/>
      <c r="AK63" s="117"/>
      <c r="AL63" s="103"/>
      <c r="AM63" s="102"/>
      <c r="AN63" s="107"/>
      <c r="AO63" s="117"/>
      <c r="AP63" s="117"/>
      <c r="AQ63" s="117"/>
      <c r="AR63" s="103"/>
      <c r="AS63" s="102"/>
      <c r="AT63" s="107"/>
      <c r="AU63" s="117"/>
      <c r="AV63" s="117"/>
      <c r="AW63" s="117"/>
      <c r="AX63" s="103"/>
      <c r="AY63" s="88"/>
      <c r="AZ63" s="107"/>
      <c r="BA63" s="117"/>
      <c r="BB63" s="117"/>
      <c r="BC63" s="117"/>
      <c r="BD63" s="103"/>
      <c r="BE63" s="109"/>
      <c r="BF63" s="107"/>
      <c r="BG63" s="117"/>
      <c r="BH63" s="117"/>
      <c r="BI63" s="117"/>
      <c r="BJ63" s="103"/>
      <c r="BK63" s="109"/>
      <c r="BL63" s="107"/>
      <c r="BM63" s="117"/>
      <c r="BN63" s="117"/>
      <c r="BO63" s="117"/>
      <c r="BP63" s="103"/>
      <c r="BQ63" s="109"/>
      <c r="BR63" s="107"/>
      <c r="BS63" s="117"/>
      <c r="BT63" s="117"/>
      <c r="BU63" s="117"/>
      <c r="BV63" s="103"/>
      <c r="BW63" s="109"/>
      <c r="BX63" s="107"/>
      <c r="BY63" s="117"/>
      <c r="BZ63" s="117"/>
      <c r="CA63" s="117"/>
      <c r="CB63" s="103"/>
      <c r="CC63" s="109"/>
      <c r="CD63" s="107"/>
      <c r="CE63" s="117"/>
      <c r="CF63" s="117"/>
      <c r="CG63" s="117"/>
      <c r="CH63" s="103"/>
      <c r="CI63" s="109"/>
      <c r="CJ63" s="107"/>
      <c r="CK63" s="117"/>
      <c r="CL63" s="117"/>
      <c r="CM63" s="117"/>
      <c r="CN63" s="103"/>
      <c r="CO63" s="109"/>
      <c r="CP63" s="107"/>
      <c r="CQ63" s="102"/>
      <c r="CR63" s="117"/>
      <c r="CS63" s="117"/>
      <c r="CT63" s="103"/>
      <c r="CU63" s="109"/>
      <c r="CV63" s="107"/>
      <c r="CW63" s="117"/>
      <c r="CX63" s="117"/>
      <c r="CY63" s="103"/>
    </row>
    <row r="64" spans="1:103" s="99" customFormat="1" ht="15.75" customHeight="1" x14ac:dyDescent="0.25">
      <c r="A64" s="88" t="s">
        <v>29</v>
      </c>
      <c r="B64" s="102"/>
      <c r="C64" s="102"/>
      <c r="D64" s="107">
        <v>-16555</v>
      </c>
      <c r="E64" s="397">
        <v>-13039</v>
      </c>
      <c r="F64" s="397">
        <v>-10489</v>
      </c>
      <c r="G64" s="397">
        <v>-6920</v>
      </c>
      <c r="H64" s="103"/>
      <c r="I64" s="102"/>
      <c r="J64" s="107">
        <v>-32108</v>
      </c>
      <c r="K64" s="397">
        <v>-28252</v>
      </c>
      <c r="L64" s="397">
        <v>-24307</v>
      </c>
      <c r="M64" s="397">
        <v>-20371</v>
      </c>
      <c r="N64" s="103"/>
      <c r="O64" s="102"/>
      <c r="P64" s="107">
        <v>2092</v>
      </c>
      <c r="Q64" s="415">
        <v>6888</v>
      </c>
      <c r="R64" s="397">
        <v>10679</v>
      </c>
      <c r="S64" s="397">
        <v>-35115</v>
      </c>
      <c r="T64" s="103"/>
      <c r="U64" s="102"/>
      <c r="V64" s="107">
        <v>-12441</v>
      </c>
      <c r="W64" s="117">
        <v>-8487</v>
      </c>
      <c r="X64" s="117">
        <v>-4909</v>
      </c>
      <c r="Y64" s="117">
        <v>-851</v>
      </c>
      <c r="Z64" s="103"/>
      <c r="AA64" s="102"/>
      <c r="AB64" s="107">
        <v>-28079</v>
      </c>
      <c r="AC64" s="117">
        <v>-24222</v>
      </c>
      <c r="AD64" s="117">
        <v>-20540</v>
      </c>
      <c r="AE64" s="117">
        <v>-16151</v>
      </c>
      <c r="AF64" s="103"/>
      <c r="AG64" s="102"/>
      <c r="AH64" s="107">
        <v>-45839</v>
      </c>
      <c r="AI64" s="117">
        <v>-42644</v>
      </c>
      <c r="AJ64" s="117">
        <v>-39873</v>
      </c>
      <c r="AK64" s="117">
        <v>-31203</v>
      </c>
      <c r="AL64" s="103"/>
      <c r="AM64" s="102"/>
      <c r="AN64" s="107">
        <v>5168</v>
      </c>
      <c r="AO64" s="117">
        <v>-52914</v>
      </c>
      <c r="AP64" s="117">
        <v>-50733</v>
      </c>
      <c r="AQ64" s="117">
        <v>-48730</v>
      </c>
      <c r="AR64" s="103"/>
      <c r="AS64" s="102"/>
      <c r="AT64" s="107">
        <v>-7058</v>
      </c>
      <c r="AU64" s="117">
        <v>-3631</v>
      </c>
      <c r="AV64" s="117">
        <v>-482</v>
      </c>
      <c r="AW64" s="117">
        <v>2099</v>
      </c>
      <c r="AX64" s="103"/>
      <c r="AY64" s="88"/>
      <c r="AZ64" s="107">
        <v>-18471</v>
      </c>
      <c r="BA64" s="117">
        <v>-16078</v>
      </c>
      <c r="BB64" s="117">
        <v>-13421</v>
      </c>
      <c r="BC64" s="117">
        <v>-9793</v>
      </c>
      <c r="BD64" s="103"/>
      <c r="BE64" s="108"/>
      <c r="BF64" s="107">
        <v>-27965</v>
      </c>
      <c r="BG64" s="117">
        <v>-25151</v>
      </c>
      <c r="BH64" s="117">
        <v>-22987</v>
      </c>
      <c r="BI64" s="117">
        <v>-20917</v>
      </c>
      <c r="BJ64" s="103"/>
      <c r="BK64" s="108"/>
      <c r="BL64" s="107">
        <v>5785</v>
      </c>
      <c r="BM64" s="117">
        <v>8762</v>
      </c>
      <c r="BN64" s="117">
        <v>12071</v>
      </c>
      <c r="BO64" s="117">
        <v>-30107</v>
      </c>
      <c r="BP64" s="103"/>
      <c r="BQ64" s="108"/>
      <c r="BR64" s="107">
        <v>-7237</v>
      </c>
      <c r="BS64" s="117">
        <v>-3656</v>
      </c>
      <c r="BT64" s="117">
        <v>-295</v>
      </c>
      <c r="BU64" s="117">
        <v>2644</v>
      </c>
      <c r="BV64" s="103"/>
      <c r="BW64" s="108"/>
      <c r="BX64" s="107">
        <v>19445</v>
      </c>
      <c r="BY64" s="117">
        <v>23054</v>
      </c>
      <c r="BZ64" s="117">
        <v>26883</v>
      </c>
      <c r="CA64" s="117">
        <v>-10590</v>
      </c>
      <c r="CB64" s="103"/>
      <c r="CC64" s="108"/>
      <c r="CD64" s="107">
        <v>2487</v>
      </c>
      <c r="CE64" s="117">
        <v>4742</v>
      </c>
      <c r="CF64" s="117">
        <v>6565</v>
      </c>
      <c r="CG64" s="117">
        <v>9809</v>
      </c>
      <c r="CH64" s="103"/>
      <c r="CI64" s="108"/>
      <c r="CJ64" s="107">
        <v>-4970</v>
      </c>
      <c r="CK64" s="117">
        <v>-3078</v>
      </c>
      <c r="CL64" s="117">
        <v>-790</v>
      </c>
      <c r="CM64" s="117">
        <v>782</v>
      </c>
      <c r="CN64" s="103"/>
      <c r="CO64" s="108"/>
      <c r="CP64" s="107">
        <v>33819</v>
      </c>
      <c r="CQ64" s="102">
        <v>36597</v>
      </c>
      <c r="CR64" s="102">
        <v>38756</v>
      </c>
      <c r="CS64" s="102">
        <v>-5857</v>
      </c>
      <c r="CT64" s="103"/>
      <c r="CU64" s="108"/>
      <c r="CV64" s="107">
        <v>28736</v>
      </c>
      <c r="CW64" s="102">
        <v>30588</v>
      </c>
      <c r="CX64" s="102">
        <v>31179</v>
      </c>
      <c r="CY64" s="103"/>
    </row>
    <row r="65" spans="1:103" ht="7.5" customHeight="1" x14ac:dyDescent="0.25">
      <c r="A65" s="76"/>
      <c r="B65" s="102"/>
      <c r="C65" s="102"/>
      <c r="D65" s="107"/>
      <c r="E65" s="397"/>
      <c r="F65" s="397"/>
      <c r="G65" s="397"/>
      <c r="H65" s="103"/>
      <c r="I65" s="102"/>
      <c r="J65" s="107"/>
      <c r="K65" s="397"/>
      <c r="L65" s="397"/>
      <c r="M65" s="397"/>
      <c r="N65" s="103"/>
      <c r="O65" s="102"/>
      <c r="P65" s="107"/>
      <c r="Q65" s="413"/>
      <c r="R65" s="413"/>
      <c r="S65" s="413"/>
      <c r="T65" s="116"/>
      <c r="U65" s="102"/>
      <c r="V65" s="107"/>
      <c r="W65" s="115"/>
      <c r="X65" s="115"/>
      <c r="Y65" s="115"/>
      <c r="Z65" s="116"/>
      <c r="AA65" s="102"/>
      <c r="AB65" s="107"/>
      <c r="AC65" s="115"/>
      <c r="AD65" s="115"/>
      <c r="AE65" s="115"/>
      <c r="AF65" s="116"/>
      <c r="AG65" s="102"/>
      <c r="AH65" s="107"/>
      <c r="AI65" s="115"/>
      <c r="AJ65" s="115"/>
      <c r="AK65" s="115"/>
      <c r="AL65" s="116"/>
      <c r="AM65" s="102"/>
      <c r="AN65" s="107"/>
      <c r="AO65" s="115"/>
      <c r="AP65" s="115"/>
      <c r="AQ65" s="115"/>
      <c r="AR65" s="116"/>
      <c r="AS65" s="102"/>
      <c r="AT65" s="107"/>
      <c r="AU65" s="115"/>
      <c r="AV65" s="115"/>
      <c r="AW65" s="115"/>
      <c r="AX65" s="116"/>
      <c r="AY65" s="76"/>
      <c r="AZ65" s="107"/>
      <c r="BA65" s="115"/>
      <c r="BB65" s="115"/>
      <c r="BC65" s="115"/>
      <c r="BD65" s="116"/>
      <c r="BE65" s="76"/>
      <c r="BF65" s="107"/>
      <c r="BG65" s="115"/>
      <c r="BH65" s="115"/>
      <c r="BI65" s="115"/>
      <c r="BJ65" s="116"/>
      <c r="BK65" s="76"/>
      <c r="BL65" s="107"/>
      <c r="BM65" s="115"/>
      <c r="BN65" s="115"/>
      <c r="BO65" s="115"/>
      <c r="BP65" s="116"/>
      <c r="BQ65" s="76"/>
      <c r="BR65" s="107"/>
      <c r="BS65" s="115"/>
      <c r="BT65" s="115"/>
      <c r="BU65" s="115"/>
      <c r="BV65" s="116"/>
      <c r="BW65" s="76"/>
      <c r="BX65" s="107"/>
      <c r="BY65" s="115"/>
      <c r="BZ65" s="115"/>
      <c r="CA65" s="115"/>
      <c r="CB65" s="116"/>
      <c r="CC65" s="76"/>
      <c r="CD65" s="107"/>
      <c r="CE65" s="115"/>
      <c r="CF65" s="115"/>
      <c r="CG65" s="115"/>
      <c r="CH65" s="116"/>
      <c r="CI65" s="76"/>
      <c r="CJ65" s="107"/>
      <c r="CK65" s="115"/>
      <c r="CL65" s="115"/>
      <c r="CM65" s="115"/>
      <c r="CN65" s="116"/>
      <c r="CO65" s="76"/>
      <c r="CP65" s="107"/>
      <c r="CQ65" s="115"/>
      <c r="CR65" s="115"/>
      <c r="CS65" s="115"/>
      <c r="CT65" s="116"/>
      <c r="CU65" s="76"/>
      <c r="CV65" s="166"/>
      <c r="CW65" s="115"/>
      <c r="CX65" s="115"/>
      <c r="CY65" s="116"/>
    </row>
    <row r="66" spans="1:103" s="99" customFormat="1" x14ac:dyDescent="0.25">
      <c r="A66" s="88" t="s">
        <v>59</v>
      </c>
      <c r="B66" s="102"/>
      <c r="C66" s="102"/>
      <c r="D66" s="107">
        <v>53</v>
      </c>
      <c r="E66" s="397">
        <v>109</v>
      </c>
      <c r="F66" s="397">
        <v>50</v>
      </c>
      <c r="G66" s="397">
        <v>892</v>
      </c>
      <c r="H66" s="103">
        <f>SUM(D66:G66)</f>
        <v>1104</v>
      </c>
      <c r="I66" s="102"/>
      <c r="J66" s="107">
        <v>155</v>
      </c>
      <c r="K66" s="397">
        <v>327</v>
      </c>
      <c r="L66" s="397">
        <v>112</v>
      </c>
      <c r="M66" s="397">
        <v>77</v>
      </c>
      <c r="N66" s="103">
        <v>671</v>
      </c>
      <c r="O66" s="102"/>
      <c r="P66" s="107">
        <v>17</v>
      </c>
      <c r="Q66" s="415">
        <v>76</v>
      </c>
      <c r="R66" s="415">
        <v>168</v>
      </c>
      <c r="S66" s="415">
        <v>333</v>
      </c>
      <c r="T66" s="118">
        <v>594</v>
      </c>
      <c r="U66" s="102"/>
      <c r="V66" s="107">
        <v>188</v>
      </c>
      <c r="W66" s="117">
        <v>938</v>
      </c>
      <c r="X66" s="117">
        <v>0</v>
      </c>
      <c r="Y66" s="117">
        <v>3664</v>
      </c>
      <c r="Z66" s="118">
        <v>4790</v>
      </c>
      <c r="AA66" s="102"/>
      <c r="AB66" s="107">
        <v>97</v>
      </c>
      <c r="AC66" s="117">
        <v>426</v>
      </c>
      <c r="AD66" s="117">
        <v>646</v>
      </c>
      <c r="AE66" s="117">
        <v>419</v>
      </c>
      <c r="AF66" s="118">
        <v>1588</v>
      </c>
      <c r="AG66" s="102"/>
      <c r="AH66" s="107">
        <v>34</v>
      </c>
      <c r="AI66" s="117">
        <v>77</v>
      </c>
      <c r="AJ66" s="117">
        <v>108</v>
      </c>
      <c r="AK66" s="117">
        <v>409</v>
      </c>
      <c r="AL66" s="118">
        <v>628</v>
      </c>
      <c r="AM66" s="102"/>
      <c r="AN66" s="107">
        <v>465</v>
      </c>
      <c r="AO66" s="117">
        <v>1854</v>
      </c>
      <c r="AP66" s="117">
        <v>526</v>
      </c>
      <c r="AQ66" s="117">
        <v>86</v>
      </c>
      <c r="AR66" s="118">
        <v>2931</v>
      </c>
      <c r="AS66" s="102"/>
      <c r="AT66" s="107">
        <v>26</v>
      </c>
      <c r="AU66" s="117">
        <v>231</v>
      </c>
      <c r="AV66" s="117">
        <v>101</v>
      </c>
      <c r="AW66" s="117">
        <v>1167</v>
      </c>
      <c r="AX66" s="118">
        <v>1525</v>
      </c>
      <c r="AY66" s="88"/>
      <c r="AZ66" s="107">
        <v>190</v>
      </c>
      <c r="BA66" s="117">
        <v>145</v>
      </c>
      <c r="BB66" s="117">
        <v>147</v>
      </c>
      <c r="BC66" s="117">
        <v>86</v>
      </c>
      <c r="BD66" s="118">
        <v>568</v>
      </c>
      <c r="BE66" s="109"/>
      <c r="BF66" s="107">
        <v>209</v>
      </c>
      <c r="BG66" s="117">
        <v>601</v>
      </c>
      <c r="BH66" s="117">
        <v>1828</v>
      </c>
      <c r="BI66" s="117">
        <v>582</v>
      </c>
      <c r="BJ66" s="118">
        <v>3220</v>
      </c>
      <c r="BK66" s="109"/>
      <c r="BL66" s="107">
        <v>44</v>
      </c>
      <c r="BM66" s="117">
        <v>130</v>
      </c>
      <c r="BN66" s="117">
        <v>296</v>
      </c>
      <c r="BO66" s="117">
        <v>408</v>
      </c>
      <c r="BP66" s="118">
        <v>878</v>
      </c>
      <c r="BQ66" s="109"/>
      <c r="BR66" s="107">
        <v>57</v>
      </c>
      <c r="BS66" s="117">
        <v>1411</v>
      </c>
      <c r="BT66" s="117">
        <v>102</v>
      </c>
      <c r="BU66" s="117">
        <v>1913</v>
      </c>
      <c r="BV66" s="118">
        <v>3483</v>
      </c>
      <c r="BW66" s="109"/>
      <c r="BX66" s="107">
        <v>40</v>
      </c>
      <c r="BY66" s="117">
        <v>31</v>
      </c>
      <c r="BZ66" s="117">
        <v>157</v>
      </c>
      <c r="CA66" s="117">
        <v>553</v>
      </c>
      <c r="CB66" s="118">
        <v>781</v>
      </c>
      <c r="CC66" s="109"/>
      <c r="CD66" s="107">
        <v>34</v>
      </c>
      <c r="CE66" s="117">
        <v>0</v>
      </c>
      <c r="CF66" s="117">
        <v>125</v>
      </c>
      <c r="CG66" s="117">
        <v>92</v>
      </c>
      <c r="CH66" s="118">
        <v>251</v>
      </c>
      <c r="CI66" s="109"/>
      <c r="CJ66" s="107">
        <v>457</v>
      </c>
      <c r="CK66" s="117">
        <v>305</v>
      </c>
      <c r="CL66" s="117">
        <v>240</v>
      </c>
      <c r="CM66" s="117">
        <v>-19</v>
      </c>
      <c r="CN66" s="118">
        <v>983</v>
      </c>
      <c r="CO66" s="109"/>
      <c r="CP66" s="107">
        <v>-87</v>
      </c>
      <c r="CQ66" s="117">
        <v>87</v>
      </c>
      <c r="CR66" s="117">
        <v>341</v>
      </c>
      <c r="CS66" s="117">
        <v>55</v>
      </c>
      <c r="CT66" s="118">
        <v>396</v>
      </c>
      <c r="CU66" s="109"/>
      <c r="CV66" s="168">
        <v>70</v>
      </c>
      <c r="CW66" s="102">
        <v>253</v>
      </c>
      <c r="CX66" s="102">
        <v>69</v>
      </c>
      <c r="CY66" s="118">
        <v>392</v>
      </c>
    </row>
    <row r="67" spans="1:103" s="99" customFormat="1" ht="7.5" customHeight="1" x14ac:dyDescent="0.25">
      <c r="A67" s="88"/>
      <c r="B67" s="102"/>
      <c r="C67" s="102"/>
      <c r="D67" s="107"/>
      <c r="E67" s="397"/>
      <c r="F67" s="397"/>
      <c r="G67" s="397"/>
      <c r="H67" s="103"/>
      <c r="I67" s="102"/>
      <c r="J67" s="107"/>
      <c r="K67" s="397"/>
      <c r="L67" s="397"/>
      <c r="M67" s="397"/>
      <c r="N67" s="103"/>
      <c r="O67" s="102"/>
      <c r="P67" s="107"/>
      <c r="Q67" s="415"/>
      <c r="R67" s="415"/>
      <c r="S67" s="415"/>
      <c r="T67" s="118"/>
      <c r="U67" s="102"/>
      <c r="V67" s="107"/>
      <c r="W67" s="117"/>
      <c r="X67" s="108"/>
      <c r="Y67" s="117"/>
      <c r="Z67" s="118"/>
      <c r="AA67" s="102"/>
      <c r="AB67" s="107"/>
      <c r="AC67" s="117"/>
      <c r="AD67" s="108"/>
      <c r="AE67" s="117"/>
      <c r="AF67" s="118"/>
      <c r="AG67" s="102"/>
      <c r="AH67" s="107"/>
      <c r="AI67" s="117"/>
      <c r="AJ67" s="108"/>
      <c r="AK67" s="117"/>
      <c r="AL67" s="118"/>
      <c r="AM67" s="102"/>
      <c r="AN67" s="107"/>
      <c r="AO67" s="117"/>
      <c r="AP67" s="108"/>
      <c r="AQ67" s="117"/>
      <c r="AR67" s="118"/>
      <c r="AS67" s="102"/>
      <c r="AT67" s="107"/>
      <c r="AU67" s="117"/>
      <c r="AV67" s="108"/>
      <c r="AW67" s="117"/>
      <c r="AX67" s="118"/>
      <c r="AY67" s="88"/>
      <c r="AZ67" s="107"/>
      <c r="BA67" s="117"/>
      <c r="BB67" s="108"/>
      <c r="BC67" s="117"/>
      <c r="BD67" s="118"/>
      <c r="BE67" s="109"/>
      <c r="BF67" s="107"/>
      <c r="BG67" s="117"/>
      <c r="BH67" s="108"/>
      <c r="BI67" s="117"/>
      <c r="BJ67" s="118"/>
      <c r="BK67" s="109"/>
      <c r="BL67" s="107"/>
      <c r="BM67" s="117"/>
      <c r="BN67" s="108"/>
      <c r="BO67" s="117"/>
      <c r="BP67" s="118"/>
      <c r="BQ67" s="109"/>
      <c r="BR67" s="107"/>
      <c r="BS67" s="117"/>
      <c r="BT67" s="108"/>
      <c r="BU67" s="117"/>
      <c r="BV67" s="118"/>
      <c r="BW67" s="109"/>
      <c r="BX67" s="107"/>
      <c r="BY67" s="117"/>
      <c r="BZ67" s="108"/>
      <c r="CA67" s="117"/>
      <c r="CB67" s="118"/>
      <c r="CC67" s="109"/>
      <c r="CD67" s="107"/>
      <c r="CE67" s="117"/>
      <c r="CF67" s="108"/>
      <c r="CG67" s="117"/>
      <c r="CH67" s="118"/>
      <c r="CI67" s="109"/>
      <c r="CJ67" s="107"/>
      <c r="CK67" s="117"/>
      <c r="CL67" s="108"/>
      <c r="CM67" s="117"/>
      <c r="CN67" s="118"/>
      <c r="CO67" s="109"/>
      <c r="CP67" s="107"/>
      <c r="CQ67" s="117"/>
      <c r="CR67" s="117"/>
      <c r="CS67" s="117"/>
      <c r="CT67" s="118"/>
      <c r="CU67" s="109"/>
      <c r="CV67" s="168"/>
      <c r="CW67" s="117"/>
      <c r="CX67" s="117"/>
      <c r="CY67" s="118"/>
    </row>
    <row r="68" spans="1:103" s="99" customFormat="1" x14ac:dyDescent="0.25">
      <c r="A68" s="404" t="s">
        <v>146</v>
      </c>
      <c r="B68" s="102"/>
      <c r="C68" s="102"/>
      <c r="D68" s="107">
        <v>0</v>
      </c>
      <c r="E68" s="397"/>
      <c r="F68" s="397"/>
      <c r="G68" s="397"/>
      <c r="H68" s="103"/>
      <c r="I68" s="102"/>
      <c r="J68" s="107">
        <v>0</v>
      </c>
      <c r="K68" s="397">
        <v>0</v>
      </c>
      <c r="L68" s="397">
        <v>0</v>
      </c>
      <c r="M68" s="397">
        <v>0</v>
      </c>
      <c r="N68" s="103">
        <v>0</v>
      </c>
      <c r="O68" s="102"/>
      <c r="P68" s="107">
        <v>0</v>
      </c>
      <c r="Q68" s="415">
        <v>0</v>
      </c>
      <c r="R68" s="415">
        <v>0</v>
      </c>
      <c r="S68" s="415">
        <v>0</v>
      </c>
      <c r="T68" s="118">
        <v>0</v>
      </c>
      <c r="U68" s="102"/>
      <c r="V68" s="107">
        <v>0</v>
      </c>
      <c r="W68" s="117">
        <v>0</v>
      </c>
      <c r="X68" s="108">
        <v>0</v>
      </c>
      <c r="Y68" s="117">
        <v>5160</v>
      </c>
      <c r="Z68" s="118">
        <v>5160</v>
      </c>
      <c r="AA68" s="102"/>
      <c r="AB68" s="107">
        <v>0</v>
      </c>
      <c r="AC68" s="117">
        <v>0</v>
      </c>
      <c r="AD68" s="108">
        <v>0</v>
      </c>
      <c r="AE68" s="117">
        <v>0</v>
      </c>
      <c r="AF68" s="118">
        <v>0</v>
      </c>
      <c r="AG68" s="102"/>
      <c r="AH68" s="107">
        <v>0</v>
      </c>
      <c r="AI68" s="117">
        <v>0</v>
      </c>
      <c r="AJ68" s="108">
        <v>0</v>
      </c>
      <c r="AK68" s="117">
        <v>0</v>
      </c>
      <c r="AL68" s="118">
        <v>0</v>
      </c>
      <c r="AM68" s="102"/>
      <c r="AN68" s="107">
        <v>0</v>
      </c>
      <c r="AO68" s="117">
        <v>0</v>
      </c>
      <c r="AP68" s="108">
        <v>0</v>
      </c>
      <c r="AQ68" s="117">
        <v>0</v>
      </c>
      <c r="AR68" s="118">
        <v>0</v>
      </c>
      <c r="AS68" s="102"/>
      <c r="AT68" s="107"/>
      <c r="AU68" s="117"/>
      <c r="AV68" s="108"/>
      <c r="AW68" s="117"/>
      <c r="AX68" s="118"/>
      <c r="AY68" s="88"/>
      <c r="AZ68" s="107"/>
      <c r="BA68" s="117"/>
      <c r="BB68" s="108"/>
      <c r="BC68" s="117"/>
      <c r="BD68" s="118"/>
      <c r="BE68" s="109"/>
      <c r="BF68" s="107"/>
      <c r="BG68" s="117"/>
      <c r="BH68" s="108"/>
      <c r="BI68" s="117"/>
      <c r="BJ68" s="118"/>
      <c r="BK68" s="109"/>
      <c r="BL68" s="107"/>
      <c r="BM68" s="117"/>
      <c r="BN68" s="108"/>
      <c r="BO68" s="117"/>
      <c r="BP68" s="118"/>
      <c r="BQ68" s="109"/>
      <c r="BR68" s="107"/>
      <c r="BS68" s="117"/>
      <c r="BT68" s="108"/>
      <c r="BU68" s="117"/>
      <c r="BV68" s="118"/>
      <c r="BW68" s="109"/>
      <c r="BX68" s="107"/>
      <c r="BY68" s="117"/>
      <c r="BZ68" s="108"/>
      <c r="CA68" s="117"/>
      <c r="CB68" s="118"/>
      <c r="CC68" s="109"/>
      <c r="CD68" s="107"/>
      <c r="CE68" s="117"/>
      <c r="CF68" s="108"/>
      <c r="CG68" s="117"/>
      <c r="CH68" s="118"/>
      <c r="CI68" s="109"/>
      <c r="CJ68" s="107"/>
      <c r="CK68" s="117"/>
      <c r="CL68" s="108"/>
      <c r="CM68" s="117"/>
      <c r="CN68" s="118"/>
      <c r="CO68" s="109"/>
      <c r="CP68" s="107"/>
      <c r="CQ68" s="117"/>
      <c r="CR68" s="117"/>
      <c r="CS68" s="117"/>
      <c r="CT68" s="118"/>
      <c r="CU68" s="109"/>
      <c r="CV68" s="168"/>
      <c r="CW68" s="117"/>
      <c r="CX68" s="117"/>
      <c r="CY68" s="118"/>
    </row>
    <row r="69" spans="1:103" s="99" customFormat="1" x14ac:dyDescent="0.25">
      <c r="A69" s="88"/>
      <c r="B69" s="102"/>
      <c r="C69" s="102"/>
      <c r="D69" s="107"/>
      <c r="E69" s="397"/>
      <c r="F69" s="397"/>
      <c r="G69" s="397"/>
      <c r="H69" s="103"/>
      <c r="I69" s="102"/>
      <c r="J69" s="107"/>
      <c r="K69" s="397"/>
      <c r="L69" s="397"/>
      <c r="M69" s="397"/>
      <c r="N69" s="103"/>
      <c r="O69" s="102"/>
      <c r="P69" s="107"/>
      <c r="Q69" s="415"/>
      <c r="R69" s="415"/>
      <c r="S69" s="415"/>
      <c r="T69" s="118"/>
      <c r="U69" s="102"/>
      <c r="V69" s="107"/>
      <c r="W69" s="117"/>
      <c r="X69" s="108"/>
      <c r="Y69" s="117"/>
      <c r="Z69" s="118"/>
      <c r="AA69" s="102"/>
      <c r="AB69" s="107"/>
      <c r="AC69" s="117"/>
      <c r="AD69" s="108"/>
      <c r="AE69" s="117"/>
      <c r="AF69" s="118"/>
      <c r="AG69" s="102"/>
      <c r="AH69" s="107"/>
      <c r="AI69" s="117"/>
      <c r="AJ69" s="108"/>
      <c r="AK69" s="117"/>
      <c r="AL69" s="118"/>
      <c r="AM69" s="102"/>
      <c r="AN69" s="107"/>
      <c r="AO69" s="117"/>
      <c r="AP69" s="108"/>
      <c r="AQ69" s="117"/>
      <c r="AR69" s="118"/>
      <c r="AS69" s="102"/>
      <c r="AT69" s="107"/>
      <c r="AU69" s="117"/>
      <c r="AV69" s="108"/>
      <c r="AW69" s="117"/>
      <c r="AX69" s="118"/>
      <c r="AY69" s="88"/>
      <c r="AZ69" s="107"/>
      <c r="BA69" s="117"/>
      <c r="BB69" s="108"/>
      <c r="BC69" s="117"/>
      <c r="BD69" s="118"/>
      <c r="BE69" s="109"/>
      <c r="BF69" s="107"/>
      <c r="BG69" s="117"/>
      <c r="BH69" s="108"/>
      <c r="BI69" s="117"/>
      <c r="BJ69" s="118"/>
      <c r="BK69" s="109"/>
      <c r="BL69" s="107"/>
      <c r="BM69" s="117"/>
      <c r="BN69" s="108"/>
      <c r="BO69" s="117"/>
      <c r="BP69" s="118"/>
      <c r="BQ69" s="109"/>
      <c r="BR69" s="107"/>
      <c r="BS69" s="117"/>
      <c r="BT69" s="108"/>
      <c r="BU69" s="117"/>
      <c r="BV69" s="118"/>
      <c r="BW69" s="109"/>
      <c r="BX69" s="107"/>
      <c r="BY69" s="117"/>
      <c r="BZ69" s="108"/>
      <c r="CA69" s="117"/>
      <c r="CB69" s="118"/>
      <c r="CC69" s="109"/>
      <c r="CD69" s="107"/>
      <c r="CE69" s="117"/>
      <c r="CF69" s="108"/>
      <c r="CG69" s="117"/>
      <c r="CH69" s="118"/>
      <c r="CI69" s="109"/>
      <c r="CJ69" s="107"/>
      <c r="CK69" s="117"/>
      <c r="CL69" s="108"/>
      <c r="CM69" s="117"/>
      <c r="CN69" s="118"/>
      <c r="CO69" s="109"/>
      <c r="CP69" s="107"/>
      <c r="CQ69" s="117"/>
      <c r="CR69" s="117"/>
      <c r="CS69" s="117"/>
      <c r="CT69" s="118"/>
      <c r="CU69" s="109"/>
      <c r="CV69" s="168"/>
      <c r="CW69" s="117"/>
      <c r="CX69" s="117"/>
      <c r="CY69" s="118"/>
    </row>
    <row r="70" spans="1:103" s="99" customFormat="1" x14ac:dyDescent="0.25">
      <c r="A70" s="217" t="s">
        <v>60</v>
      </c>
      <c r="B70" s="102"/>
      <c r="C70" s="102"/>
      <c r="D70" s="107"/>
      <c r="E70" s="397"/>
      <c r="F70" s="397"/>
      <c r="G70" s="397"/>
      <c r="H70" s="103"/>
      <c r="I70" s="102"/>
      <c r="J70" s="107"/>
      <c r="K70" s="397"/>
      <c r="L70" s="397"/>
      <c r="M70" s="397"/>
      <c r="N70" s="103"/>
      <c r="O70" s="102"/>
      <c r="P70" s="107"/>
      <c r="Q70" s="108"/>
      <c r="R70" s="415"/>
      <c r="S70" s="415"/>
      <c r="T70" s="118"/>
      <c r="U70" s="102"/>
      <c r="V70" s="107"/>
      <c r="W70" s="108"/>
      <c r="X70" s="108"/>
      <c r="Y70" s="108"/>
      <c r="Z70" s="118"/>
      <c r="AA70" s="102"/>
      <c r="AB70" s="107"/>
      <c r="AC70" s="108"/>
      <c r="AD70" s="108"/>
      <c r="AE70" s="108"/>
      <c r="AF70" s="118"/>
      <c r="AG70" s="102"/>
      <c r="AH70" s="107"/>
      <c r="AI70" s="108"/>
      <c r="AJ70" s="108"/>
      <c r="AK70" s="108"/>
      <c r="AL70" s="118"/>
      <c r="AM70" s="102"/>
      <c r="AN70" s="107"/>
      <c r="AO70" s="108"/>
      <c r="AP70" s="108"/>
      <c r="AQ70" s="108"/>
      <c r="AR70" s="118"/>
      <c r="AS70" s="102"/>
      <c r="AT70" s="107"/>
      <c r="AU70" s="108"/>
      <c r="AV70" s="108"/>
      <c r="AW70" s="108"/>
      <c r="AX70" s="118"/>
      <c r="AY70" s="88"/>
      <c r="AZ70" s="107"/>
      <c r="BA70" s="108"/>
      <c r="BB70" s="108"/>
      <c r="BC70" s="108"/>
      <c r="BD70" s="118"/>
      <c r="BE70" s="109"/>
      <c r="BF70" s="107"/>
      <c r="BG70" s="108"/>
      <c r="BH70" s="108"/>
      <c r="BI70" s="121"/>
      <c r="BJ70" s="118"/>
      <c r="BK70" s="109"/>
      <c r="BL70" s="107"/>
      <c r="BM70" s="108"/>
      <c r="BN70" s="108"/>
      <c r="BO70" s="108"/>
      <c r="BP70" s="118"/>
      <c r="BQ70" s="109"/>
      <c r="BR70" s="107"/>
      <c r="BS70" s="108"/>
      <c r="BT70" s="108"/>
      <c r="BU70" s="108"/>
      <c r="BV70" s="118"/>
      <c r="BW70" s="109"/>
      <c r="BX70" s="107"/>
      <c r="BY70" s="108"/>
      <c r="BZ70" s="108"/>
      <c r="CA70" s="108"/>
      <c r="CB70" s="118"/>
      <c r="CC70" s="109"/>
      <c r="CD70" s="107"/>
      <c r="CE70" s="108"/>
      <c r="CF70" s="108"/>
      <c r="CG70" s="108"/>
      <c r="CH70" s="118"/>
      <c r="CI70" s="109"/>
      <c r="CJ70" s="107"/>
      <c r="CK70" s="108"/>
      <c r="CL70" s="108"/>
      <c r="CM70" s="108"/>
      <c r="CN70" s="118"/>
      <c r="CO70" s="109"/>
      <c r="CP70" s="107"/>
      <c r="CQ70" s="102"/>
      <c r="CR70" s="102"/>
      <c r="CS70" s="102"/>
      <c r="CT70" s="118"/>
      <c r="CU70" s="109"/>
      <c r="CV70" s="168"/>
      <c r="CW70" s="102"/>
      <c r="CX70" s="102"/>
      <c r="CY70" s="118"/>
    </row>
    <row r="71" spans="1:103" s="99" customFormat="1" x14ac:dyDescent="0.25">
      <c r="A71" s="88" t="s">
        <v>61</v>
      </c>
      <c r="B71" s="102"/>
      <c r="C71" s="102"/>
      <c r="D71" s="398"/>
      <c r="E71" s="417"/>
      <c r="F71" s="417"/>
      <c r="G71" s="417"/>
      <c r="H71" s="143">
        <v>0.71799999999999997</v>
      </c>
      <c r="I71" s="102"/>
      <c r="J71" s="398"/>
      <c r="K71" s="417"/>
      <c r="L71" s="417"/>
      <c r="M71" s="417">
        <v>0.71799999999999997</v>
      </c>
      <c r="N71" s="143"/>
      <c r="O71" s="102"/>
      <c r="P71" s="398"/>
      <c r="Q71" s="417"/>
      <c r="R71" s="416"/>
      <c r="S71" s="123">
        <v>0.71799999999999997</v>
      </c>
      <c r="T71" s="124"/>
      <c r="U71" s="102"/>
      <c r="V71" s="107"/>
      <c r="W71" s="117"/>
      <c r="X71" s="108"/>
      <c r="Y71" s="123">
        <v>0.69399999999999995</v>
      </c>
      <c r="Z71" s="124"/>
      <c r="AA71" s="102"/>
      <c r="AB71" s="107"/>
      <c r="AC71" s="117"/>
      <c r="AD71" s="108"/>
      <c r="AE71" s="123">
        <v>0.69399999999999995</v>
      </c>
      <c r="AF71" s="124"/>
      <c r="AG71" s="102"/>
      <c r="AH71" s="107"/>
      <c r="AI71" s="117"/>
      <c r="AJ71" s="108"/>
      <c r="AK71" s="123">
        <v>0.69399999999999995</v>
      </c>
      <c r="AL71" s="124"/>
      <c r="AM71" s="102"/>
      <c r="AN71" s="107"/>
      <c r="AO71" s="117"/>
      <c r="AP71" s="108"/>
      <c r="AQ71" s="123">
        <v>0.69399999999999995</v>
      </c>
      <c r="AR71" s="124"/>
      <c r="AS71" s="102"/>
      <c r="AT71" s="107"/>
      <c r="AU71" s="117"/>
      <c r="AV71" s="108"/>
      <c r="AW71" s="123">
        <v>0.69399999999999995</v>
      </c>
      <c r="AX71" s="124"/>
      <c r="AY71" s="88"/>
      <c r="AZ71" s="107"/>
      <c r="BA71" s="117"/>
      <c r="BB71" s="108"/>
      <c r="BC71" s="123">
        <v>0.69399999999999995</v>
      </c>
      <c r="BD71" s="124"/>
      <c r="BE71" s="109"/>
      <c r="BF71" s="107"/>
      <c r="BG71" s="117"/>
      <c r="BH71" s="108"/>
      <c r="BI71" s="123">
        <v>0.69399999999999995</v>
      </c>
      <c r="BJ71" s="124"/>
      <c r="BK71" s="109"/>
      <c r="BL71" s="107"/>
      <c r="BM71" s="117"/>
      <c r="BN71" s="108"/>
      <c r="BO71" s="123">
        <v>0.69399999999999995</v>
      </c>
      <c r="BP71" s="124"/>
      <c r="BQ71" s="109"/>
      <c r="BR71" s="107"/>
      <c r="BS71" s="117"/>
      <c r="BT71" s="108"/>
      <c r="BU71" s="123">
        <v>0.69599999999999995</v>
      </c>
      <c r="BV71" s="124"/>
      <c r="BW71" s="109"/>
      <c r="BX71" s="107"/>
      <c r="BY71" s="117"/>
      <c r="BZ71" s="108"/>
      <c r="CA71" s="123">
        <v>0.69599999999999995</v>
      </c>
      <c r="CB71" s="124"/>
      <c r="CC71" s="109"/>
      <c r="CD71" s="107"/>
      <c r="CE71" s="117"/>
      <c r="CF71" s="108"/>
      <c r="CG71" s="123">
        <v>0.70199999999999996</v>
      </c>
      <c r="CH71" s="124"/>
      <c r="CI71" s="109"/>
      <c r="CJ71" s="107"/>
      <c r="CK71" s="117"/>
      <c r="CL71" s="108"/>
      <c r="CM71" s="123">
        <v>0.70199999999999996</v>
      </c>
      <c r="CN71" s="124"/>
      <c r="CO71" s="109"/>
      <c r="CP71" s="107"/>
      <c r="CQ71" s="102"/>
      <c r="CR71" s="102"/>
      <c r="CS71" s="123">
        <v>0.70199999999999996</v>
      </c>
      <c r="CT71" s="124"/>
      <c r="CU71" s="109"/>
      <c r="CV71" s="199"/>
      <c r="CW71" s="102"/>
      <c r="CX71" s="123">
        <v>0.70199999999999996</v>
      </c>
      <c r="CY71" s="124"/>
    </row>
    <row r="72" spans="1:103" s="99" customFormat="1" ht="15.75" thickBot="1" x14ac:dyDescent="0.3">
      <c r="A72" s="88" t="s">
        <v>62</v>
      </c>
      <c r="B72" s="102"/>
      <c r="C72" s="102"/>
      <c r="D72" s="399"/>
      <c r="E72" s="132"/>
      <c r="F72" s="132"/>
      <c r="G72" s="132"/>
      <c r="H72" s="147">
        <v>0.67600000000000005</v>
      </c>
      <c r="I72" s="102"/>
      <c r="J72" s="399"/>
      <c r="K72" s="132"/>
      <c r="L72" s="132"/>
      <c r="M72" s="132">
        <v>0.67600000000000005</v>
      </c>
      <c r="N72" s="147"/>
      <c r="O72" s="102"/>
      <c r="P72" s="399"/>
      <c r="Q72" s="132"/>
      <c r="R72" s="418"/>
      <c r="S72" s="132">
        <v>0.69599999999999995</v>
      </c>
      <c r="T72" s="133"/>
      <c r="U72" s="102"/>
      <c r="V72" s="126"/>
      <c r="W72" s="130"/>
      <c r="X72" s="131"/>
      <c r="Y72" s="132">
        <v>0.65400000000000003</v>
      </c>
      <c r="Z72" s="133"/>
      <c r="AA72" s="102"/>
      <c r="AB72" s="126"/>
      <c r="AC72" s="130"/>
      <c r="AD72" s="131"/>
      <c r="AE72" s="132">
        <v>0.69199999999999995</v>
      </c>
      <c r="AF72" s="133"/>
      <c r="AG72" s="102"/>
      <c r="AH72" s="126"/>
      <c r="AI72" s="130"/>
      <c r="AJ72" s="131"/>
      <c r="AK72" s="132">
        <v>0.69199999999999995</v>
      </c>
      <c r="AL72" s="133"/>
      <c r="AM72" s="102"/>
      <c r="AN72" s="126"/>
      <c r="AO72" s="130"/>
      <c r="AP72" s="131"/>
      <c r="AQ72" s="132">
        <v>0.69299999999999995</v>
      </c>
      <c r="AR72" s="133"/>
      <c r="AS72" s="102"/>
      <c r="AT72" s="126"/>
      <c r="AU72" s="130"/>
      <c r="AV72" s="131"/>
      <c r="AW72" s="132">
        <v>0.69299999999999995</v>
      </c>
      <c r="AX72" s="133"/>
      <c r="AY72" s="129"/>
      <c r="AZ72" s="126"/>
      <c r="BA72" s="130"/>
      <c r="BB72" s="131"/>
      <c r="BC72" s="132">
        <v>0.69299999999999995</v>
      </c>
      <c r="BD72" s="133"/>
      <c r="BE72" s="134"/>
      <c r="BF72" s="126"/>
      <c r="BG72" s="130"/>
      <c r="BH72" s="131"/>
      <c r="BI72" s="132">
        <v>0.69399999999999995</v>
      </c>
      <c r="BJ72" s="133"/>
      <c r="BK72" s="134"/>
      <c r="BL72" s="126"/>
      <c r="BM72" s="130"/>
      <c r="BN72" s="131"/>
      <c r="BO72" s="132">
        <v>0.69399999999999995</v>
      </c>
      <c r="BP72" s="133"/>
      <c r="BQ72" s="134"/>
      <c r="BR72" s="126"/>
      <c r="BS72" s="130"/>
      <c r="BT72" s="131"/>
      <c r="BU72" s="132">
        <v>0.69399999999999995</v>
      </c>
      <c r="BV72" s="133"/>
      <c r="BW72" s="127"/>
      <c r="BX72" s="126"/>
      <c r="BY72" s="130"/>
      <c r="BZ72" s="131"/>
      <c r="CA72" s="132">
        <v>0.69399999999999995</v>
      </c>
      <c r="CB72" s="133"/>
      <c r="CC72" s="127"/>
      <c r="CD72" s="126"/>
      <c r="CE72" s="130"/>
      <c r="CF72" s="131"/>
      <c r="CG72" s="132">
        <v>0.70199999999999996</v>
      </c>
      <c r="CH72" s="133"/>
      <c r="CI72" s="127"/>
      <c r="CJ72" s="126"/>
      <c r="CK72" s="130"/>
      <c r="CL72" s="131"/>
      <c r="CM72" s="132">
        <v>0.70199999999999996</v>
      </c>
      <c r="CN72" s="133"/>
      <c r="CO72" s="127"/>
      <c r="CP72" s="126"/>
      <c r="CQ72" s="127"/>
      <c r="CR72" s="127"/>
      <c r="CS72" s="127"/>
      <c r="CT72" s="133"/>
      <c r="CU72" s="127"/>
      <c r="CV72" s="200"/>
      <c r="CW72" s="127"/>
      <c r="CX72" s="127"/>
      <c r="CY72" s="133"/>
    </row>
    <row r="73" spans="1:103" s="99" customFormat="1" hidden="1" outlineLevel="1" x14ac:dyDescent="0.25">
      <c r="B73" s="135"/>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6"/>
      <c r="AW73" s="136"/>
      <c r="AX73" s="136"/>
      <c r="AZ73" s="137"/>
      <c r="BA73" s="138"/>
      <c r="BC73" s="138"/>
      <c r="BE73" s="139"/>
      <c r="BF73" s="137"/>
      <c r="BG73" s="137"/>
      <c r="BH73" s="138"/>
      <c r="BI73" s="138"/>
      <c r="BJ73" s="138"/>
      <c r="BK73" s="139"/>
      <c r="BL73" s="137"/>
      <c r="BM73" s="137"/>
      <c r="BN73" s="138"/>
      <c r="BO73" s="138"/>
      <c r="BP73" s="138"/>
      <c r="BQ73" s="139"/>
      <c r="BR73" s="137"/>
      <c r="BS73" s="137"/>
      <c r="BT73" s="138"/>
      <c r="BU73" s="138"/>
      <c r="BV73" s="138"/>
      <c r="BW73" s="139"/>
      <c r="BX73" s="137"/>
      <c r="BY73" s="137"/>
      <c r="BZ73" s="138"/>
      <c r="CA73" s="138"/>
      <c r="CB73" s="138"/>
      <c r="CC73" s="139"/>
      <c r="CD73" s="137"/>
      <c r="CE73" s="137"/>
      <c r="CF73" s="138"/>
      <c r="CG73" s="138"/>
      <c r="CH73" s="138"/>
      <c r="CI73" s="139"/>
      <c r="CJ73" s="137"/>
      <c r="CK73" s="137"/>
      <c r="CL73" s="138"/>
      <c r="CM73" s="138"/>
      <c r="CN73" s="138"/>
      <c r="CO73" s="139"/>
      <c r="CP73" s="138"/>
      <c r="CQ73" s="138"/>
      <c r="CR73" s="138"/>
      <c r="CS73" s="138"/>
      <c r="CT73" s="138"/>
      <c r="CU73" s="139"/>
      <c r="CV73" s="138"/>
      <c r="CW73" s="138"/>
      <c r="CX73" s="138"/>
      <c r="CY73" s="138"/>
    </row>
    <row r="74" spans="1:103" hidden="1" outlineLevel="1" x14ac:dyDescent="0.25">
      <c r="A74" s="243" t="s">
        <v>30</v>
      </c>
      <c r="D74" s="244">
        <v>0</v>
      </c>
      <c r="E74" s="244">
        <v>0</v>
      </c>
      <c r="F74" s="244">
        <v>0</v>
      </c>
      <c r="G74" s="244">
        <v>0</v>
      </c>
      <c r="H74" s="244">
        <v>0</v>
      </c>
      <c r="J74" s="244">
        <v>0</v>
      </c>
      <c r="K74" s="244">
        <v>0</v>
      </c>
      <c r="L74" s="244">
        <v>0</v>
      </c>
      <c r="M74" s="244">
        <v>0</v>
      </c>
      <c r="N74" s="244">
        <v>0</v>
      </c>
      <c r="P74" s="244">
        <v>0</v>
      </c>
      <c r="Q74" s="244">
        <v>0</v>
      </c>
      <c r="R74" s="244">
        <v>0</v>
      </c>
      <c r="S74" s="244">
        <v>0</v>
      </c>
      <c r="T74" s="244">
        <v>0</v>
      </c>
      <c r="V74" s="244">
        <v>0</v>
      </c>
      <c r="W74" s="244">
        <v>0</v>
      </c>
      <c r="X74" s="244">
        <v>0</v>
      </c>
      <c r="Y74" s="244">
        <v>0</v>
      </c>
      <c r="Z74" s="244">
        <v>0</v>
      </c>
      <c r="AB74" s="244">
        <v>0</v>
      </c>
      <c r="AC74" s="244">
        <v>0</v>
      </c>
      <c r="AD74" s="244">
        <v>0</v>
      </c>
      <c r="AE74" s="244">
        <v>0</v>
      </c>
      <c r="AF74" s="244">
        <v>0</v>
      </c>
      <c r="AH74" s="244">
        <v>0</v>
      </c>
      <c r="AI74" s="244">
        <v>0</v>
      </c>
      <c r="AJ74" s="244">
        <v>0</v>
      </c>
      <c r="AK74" s="244">
        <v>0</v>
      </c>
      <c r="AL74" s="244">
        <v>0</v>
      </c>
      <c r="AN74" s="244">
        <v>0</v>
      </c>
      <c r="AO74" s="244">
        <v>0</v>
      </c>
      <c r="AP74" s="244">
        <v>0</v>
      </c>
      <c r="AQ74" s="244">
        <v>0</v>
      </c>
      <c r="AR74" s="244">
        <v>0</v>
      </c>
      <c r="AT74" s="244">
        <v>0</v>
      </c>
      <c r="AU74" s="244">
        <v>0</v>
      </c>
      <c r="AV74" s="244">
        <v>0</v>
      </c>
      <c r="AW74" s="244">
        <v>0</v>
      </c>
      <c r="AX74" s="244">
        <v>0</v>
      </c>
      <c r="AZ74" s="244">
        <v>0</v>
      </c>
      <c r="BA74" s="244">
        <v>0</v>
      </c>
      <c r="BB74" s="244">
        <v>0</v>
      </c>
      <c r="BC74" s="244">
        <v>0</v>
      </c>
      <c r="BD74" s="244">
        <v>0</v>
      </c>
      <c r="BF74" s="244">
        <v>0</v>
      </c>
      <c r="BG74" s="244">
        <v>0</v>
      </c>
      <c r="BH74" s="244">
        <v>0</v>
      </c>
      <c r="BI74" s="244">
        <v>0</v>
      </c>
      <c r="BJ74" s="244">
        <v>0</v>
      </c>
      <c r="BL74" s="244">
        <v>0</v>
      </c>
      <c r="BM74" s="244">
        <v>0</v>
      </c>
      <c r="BN74" s="244">
        <v>0</v>
      </c>
      <c r="BO74" s="244">
        <v>0</v>
      </c>
      <c r="BP74" s="244">
        <v>0</v>
      </c>
      <c r="BR74" s="244">
        <v>0</v>
      </c>
      <c r="BS74" s="244">
        <v>0</v>
      </c>
      <c r="BT74" s="244">
        <v>0</v>
      </c>
      <c r="BU74" s="244">
        <v>0</v>
      </c>
      <c r="BV74" s="244">
        <v>0</v>
      </c>
      <c r="BX74" s="244">
        <v>0</v>
      </c>
      <c r="BY74" s="244">
        <v>0</v>
      </c>
      <c r="BZ74" s="244">
        <v>0</v>
      </c>
      <c r="CA74" s="244">
        <v>0</v>
      </c>
      <c r="CB74" s="244">
        <v>0</v>
      </c>
      <c r="CD74" s="244">
        <v>0</v>
      </c>
      <c r="CE74" s="244">
        <v>0</v>
      </c>
      <c r="CF74" s="244">
        <v>0</v>
      </c>
      <c r="CG74" s="244">
        <v>0</v>
      </c>
      <c r="CH74" s="244">
        <v>0</v>
      </c>
      <c r="CJ74" s="244">
        <v>0</v>
      </c>
      <c r="CK74" s="244">
        <v>0</v>
      </c>
      <c r="CL74" s="244">
        <v>0</v>
      </c>
      <c r="CM74" s="244">
        <v>0</v>
      </c>
      <c r="CN74" s="244">
        <v>0</v>
      </c>
      <c r="CP74" s="244">
        <v>0</v>
      </c>
      <c r="CQ74" s="244">
        <v>0</v>
      </c>
      <c r="CR74" s="244">
        <v>0</v>
      </c>
      <c r="CS74" s="244">
        <v>0</v>
      </c>
      <c r="CT74" s="244">
        <v>0</v>
      </c>
      <c r="CV74" s="244">
        <v>0</v>
      </c>
      <c r="CW74" s="244">
        <v>0</v>
      </c>
      <c r="CX74" s="244">
        <v>0</v>
      </c>
      <c r="CY74" s="244">
        <v>0</v>
      </c>
    </row>
    <row r="75" spans="1:103" hidden="1" outlineLevel="1" x14ac:dyDescent="0.25">
      <c r="A75" s="245" t="s">
        <v>31</v>
      </c>
      <c r="D75" s="244">
        <v>0</v>
      </c>
      <c r="E75" s="244">
        <v>0</v>
      </c>
      <c r="F75" s="244">
        <v>0</v>
      </c>
      <c r="G75" s="244">
        <v>0</v>
      </c>
      <c r="H75" s="244">
        <v>0</v>
      </c>
      <c r="J75" s="244">
        <v>0</v>
      </c>
      <c r="K75" s="244">
        <v>0</v>
      </c>
      <c r="L75" s="244">
        <v>0</v>
      </c>
      <c r="M75" s="244">
        <v>0</v>
      </c>
      <c r="N75" s="244">
        <v>0</v>
      </c>
      <c r="P75" s="244">
        <v>0</v>
      </c>
      <c r="Q75" s="244">
        <v>0</v>
      </c>
      <c r="R75" s="244">
        <v>0</v>
      </c>
      <c r="S75" s="244">
        <v>0</v>
      </c>
      <c r="T75" s="244">
        <v>0</v>
      </c>
      <c r="V75" s="244">
        <v>0</v>
      </c>
      <c r="W75" s="244">
        <v>0</v>
      </c>
      <c r="X75" s="244">
        <v>0</v>
      </c>
      <c r="Y75" s="244">
        <v>0</v>
      </c>
      <c r="Z75" s="244">
        <v>0</v>
      </c>
      <c r="AB75" s="244">
        <v>0</v>
      </c>
      <c r="AC75" s="244">
        <v>0</v>
      </c>
      <c r="AD75" s="244">
        <v>0</v>
      </c>
      <c r="AE75" s="244">
        <v>0</v>
      </c>
      <c r="AF75" s="244">
        <v>0</v>
      </c>
      <c r="AH75" s="244">
        <v>0</v>
      </c>
      <c r="AI75" s="244">
        <v>0</v>
      </c>
      <c r="AJ75" s="244">
        <v>0</v>
      </c>
      <c r="AK75" s="244">
        <v>0</v>
      </c>
      <c r="AL75" s="244">
        <v>0</v>
      </c>
      <c r="AN75" s="244">
        <v>0</v>
      </c>
      <c r="AO75" s="244">
        <v>0</v>
      </c>
      <c r="AP75" s="244">
        <v>0</v>
      </c>
      <c r="AQ75" s="244">
        <v>0</v>
      </c>
      <c r="AR75" s="244">
        <v>0</v>
      </c>
      <c r="AT75" s="244">
        <v>0</v>
      </c>
      <c r="AU75" s="244">
        <v>0</v>
      </c>
      <c r="AV75" s="244">
        <v>0</v>
      </c>
      <c r="AW75" s="244">
        <v>0</v>
      </c>
      <c r="AX75" s="244">
        <v>0</v>
      </c>
      <c r="AZ75" s="244">
        <v>0</v>
      </c>
      <c r="BA75" s="244">
        <v>0</v>
      </c>
      <c r="BB75" s="244">
        <v>0</v>
      </c>
      <c r="BC75" s="244">
        <v>0</v>
      </c>
      <c r="BD75" s="244">
        <v>0</v>
      </c>
      <c r="BF75" s="244">
        <v>0</v>
      </c>
      <c r="BG75" s="244">
        <v>0</v>
      </c>
      <c r="BH75" s="244">
        <v>0</v>
      </c>
      <c r="BI75" s="244">
        <v>0</v>
      </c>
      <c r="BJ75" s="244">
        <v>0</v>
      </c>
      <c r="BL75" s="244">
        <v>0</v>
      </c>
      <c r="BM75" s="244">
        <v>0</v>
      </c>
      <c r="BN75" s="244">
        <v>0</v>
      </c>
      <c r="BO75" s="244">
        <v>0</v>
      </c>
      <c r="BP75" s="244">
        <v>0</v>
      </c>
      <c r="BR75" s="244">
        <v>0</v>
      </c>
      <c r="BS75" s="244">
        <v>0</v>
      </c>
      <c r="BT75" s="244">
        <v>0</v>
      </c>
      <c r="BU75" s="244">
        <v>0</v>
      </c>
      <c r="BV75" s="244">
        <v>0</v>
      </c>
      <c r="BX75" s="244">
        <v>0</v>
      </c>
      <c r="BY75" s="244">
        <v>0</v>
      </c>
      <c r="BZ75" s="244">
        <v>0</v>
      </c>
      <c r="CA75" s="244">
        <v>0</v>
      </c>
      <c r="CB75" s="244">
        <v>0</v>
      </c>
      <c r="CD75" s="244">
        <v>0</v>
      </c>
      <c r="CE75" s="244">
        <v>0</v>
      </c>
      <c r="CF75" s="244">
        <v>0</v>
      </c>
      <c r="CG75" s="244">
        <v>0</v>
      </c>
      <c r="CH75" s="244">
        <v>0</v>
      </c>
      <c r="CJ75" s="244">
        <v>0</v>
      </c>
      <c r="CK75" s="244">
        <v>0</v>
      </c>
      <c r="CL75" s="244">
        <v>0</v>
      </c>
      <c r="CM75" s="244">
        <v>0</v>
      </c>
      <c r="CN75" s="244">
        <v>0</v>
      </c>
      <c r="CP75" s="244">
        <v>0</v>
      </c>
      <c r="CQ75" s="244">
        <v>0</v>
      </c>
      <c r="CR75" s="244">
        <v>0</v>
      </c>
      <c r="CS75" s="244">
        <v>0</v>
      </c>
      <c r="CT75" s="244">
        <v>0</v>
      </c>
      <c r="CV75" s="244">
        <v>0</v>
      </c>
      <c r="CW75" s="244">
        <v>0</v>
      </c>
      <c r="CX75" s="244">
        <v>0</v>
      </c>
      <c r="CY75" s="244">
        <v>0</v>
      </c>
    </row>
    <row r="76" spans="1:103" hidden="1" outlineLevel="1" x14ac:dyDescent="0.25">
      <c r="A76" s="245" t="s">
        <v>17</v>
      </c>
      <c r="D76" s="244">
        <v>0</v>
      </c>
      <c r="E76" s="244">
        <v>0.17354000000204906</v>
      </c>
      <c r="F76" s="244">
        <v>-0.17354000000204906</v>
      </c>
      <c r="G76" s="244">
        <v>0</v>
      </c>
      <c r="H76" s="244">
        <v>0</v>
      </c>
      <c r="J76" s="244">
        <v>0</v>
      </c>
      <c r="K76" s="244">
        <v>0</v>
      </c>
      <c r="L76" s="244">
        <v>0</v>
      </c>
      <c r="M76" s="244">
        <v>0</v>
      </c>
      <c r="N76" s="244">
        <v>0</v>
      </c>
      <c r="P76" s="244">
        <v>0</v>
      </c>
      <c r="Q76" s="244">
        <v>0</v>
      </c>
      <c r="R76" s="244">
        <v>0</v>
      </c>
      <c r="S76" s="244">
        <v>0</v>
      </c>
      <c r="T76" s="244">
        <v>0</v>
      </c>
      <c r="V76" s="244">
        <v>0</v>
      </c>
      <c r="W76" s="244">
        <v>0</v>
      </c>
      <c r="X76" s="244">
        <v>0</v>
      </c>
      <c r="Y76" s="244">
        <v>0</v>
      </c>
      <c r="Z76" s="244">
        <v>0</v>
      </c>
      <c r="AB76" s="244">
        <v>0</v>
      </c>
      <c r="AC76" s="244">
        <v>0</v>
      </c>
      <c r="AD76" s="244">
        <v>0</v>
      </c>
      <c r="AE76" s="244">
        <v>0</v>
      </c>
      <c r="AF76" s="244">
        <v>0</v>
      </c>
      <c r="AH76" s="244">
        <v>0</v>
      </c>
      <c r="AI76" s="244">
        <v>0</v>
      </c>
      <c r="AJ76" s="244">
        <v>0</v>
      </c>
      <c r="AK76" s="244">
        <v>0</v>
      </c>
      <c r="AL76" s="244">
        <v>0</v>
      </c>
      <c r="AN76" s="244">
        <v>0</v>
      </c>
      <c r="AO76" s="244">
        <v>0</v>
      </c>
      <c r="AP76" s="244">
        <v>0</v>
      </c>
      <c r="AQ76" s="244">
        <v>0</v>
      </c>
      <c r="AR76" s="244">
        <v>0</v>
      </c>
      <c r="AT76" s="244">
        <v>0</v>
      </c>
      <c r="AU76" s="244">
        <v>0</v>
      </c>
      <c r="AV76" s="244">
        <v>0</v>
      </c>
      <c r="AW76" s="244">
        <v>0</v>
      </c>
      <c r="AX76" s="244">
        <v>0</v>
      </c>
      <c r="AZ76" s="244">
        <v>0</v>
      </c>
      <c r="BA76" s="244">
        <v>0</v>
      </c>
      <c r="BB76" s="244">
        <v>0</v>
      </c>
      <c r="BC76" s="244">
        <v>0</v>
      </c>
      <c r="BD76" s="244">
        <v>0</v>
      </c>
      <c r="BF76" s="244">
        <v>0</v>
      </c>
      <c r="BG76" s="244">
        <v>0</v>
      </c>
      <c r="BH76" s="244">
        <v>0</v>
      </c>
      <c r="BI76" s="244">
        <v>0</v>
      </c>
      <c r="BJ76" s="244">
        <v>0</v>
      </c>
      <c r="BL76" s="244">
        <v>0</v>
      </c>
      <c r="BM76" s="244">
        <v>0</v>
      </c>
      <c r="BN76" s="244">
        <v>0</v>
      </c>
      <c r="BO76" s="244">
        <v>0</v>
      </c>
      <c r="BP76" s="244">
        <v>0</v>
      </c>
      <c r="BR76" s="244">
        <v>0</v>
      </c>
      <c r="BS76" s="244">
        <v>0</v>
      </c>
      <c r="BT76" s="244">
        <v>0</v>
      </c>
      <c r="BU76" s="244">
        <v>0</v>
      </c>
      <c r="BV76" s="244">
        <v>0</v>
      </c>
      <c r="BX76" s="244">
        <v>0</v>
      </c>
      <c r="BY76" s="244">
        <v>0</v>
      </c>
      <c r="BZ76" s="244">
        <v>0</v>
      </c>
      <c r="CA76" s="244">
        <v>0</v>
      </c>
      <c r="CB76" s="244">
        <v>0</v>
      </c>
      <c r="CD76" s="244">
        <v>0</v>
      </c>
      <c r="CE76" s="244">
        <v>0</v>
      </c>
      <c r="CF76" s="244">
        <v>0</v>
      </c>
      <c r="CG76" s="244">
        <v>0</v>
      </c>
      <c r="CH76" s="244">
        <v>0</v>
      </c>
      <c r="CJ76" s="244">
        <v>0</v>
      </c>
      <c r="CK76" s="244">
        <v>0</v>
      </c>
      <c r="CL76" s="244">
        <v>0</v>
      </c>
      <c r="CM76" s="244">
        <v>0</v>
      </c>
      <c r="CN76" s="244">
        <v>0</v>
      </c>
      <c r="CP76" s="244">
        <v>0</v>
      </c>
      <c r="CQ76" s="244">
        <v>0</v>
      </c>
      <c r="CR76" s="244">
        <v>0</v>
      </c>
      <c r="CS76" s="244">
        <v>0</v>
      </c>
      <c r="CT76" s="244">
        <v>0</v>
      </c>
      <c r="CV76" s="244">
        <v>0</v>
      </c>
      <c r="CW76" s="244">
        <v>0</v>
      </c>
      <c r="CX76" s="244">
        <v>0</v>
      </c>
      <c r="CY76" s="244">
        <v>0</v>
      </c>
    </row>
    <row r="77" spans="1:103" hidden="1" outlineLevel="1" x14ac:dyDescent="0.25">
      <c r="A77" s="245" t="s">
        <v>50</v>
      </c>
      <c r="D77" s="244">
        <v>0</v>
      </c>
      <c r="E77" s="244">
        <v>5.1589999999123393E-2</v>
      </c>
      <c r="F77" s="244">
        <v>-5.1590000000032887E-2</v>
      </c>
      <c r="G77" s="244">
        <v>0</v>
      </c>
      <c r="H77" s="244">
        <v>0</v>
      </c>
      <c r="J77" s="244">
        <v>0</v>
      </c>
      <c r="K77" s="244">
        <v>0</v>
      </c>
      <c r="L77" s="244">
        <v>0</v>
      </c>
      <c r="M77" s="244">
        <v>0</v>
      </c>
      <c r="N77" s="244">
        <v>0</v>
      </c>
      <c r="P77" s="244">
        <v>0</v>
      </c>
      <c r="Q77" s="244">
        <v>0</v>
      </c>
      <c r="R77" s="244">
        <v>0</v>
      </c>
      <c r="S77" s="244">
        <v>0</v>
      </c>
      <c r="T77" s="244">
        <v>0</v>
      </c>
      <c r="V77" s="244">
        <v>0</v>
      </c>
      <c r="W77" s="244">
        <v>0</v>
      </c>
      <c r="X77" s="244">
        <v>0</v>
      </c>
      <c r="Y77" s="244">
        <v>0</v>
      </c>
      <c r="Z77" s="244">
        <v>0</v>
      </c>
      <c r="AB77" s="244">
        <v>0</v>
      </c>
      <c r="AC77" s="244">
        <v>0</v>
      </c>
      <c r="AD77" s="244">
        <v>0</v>
      </c>
      <c r="AE77" s="244">
        <v>0</v>
      </c>
      <c r="AF77" s="244">
        <v>0</v>
      </c>
      <c r="AH77" s="244">
        <v>0</v>
      </c>
      <c r="AI77" s="244">
        <v>0</v>
      </c>
      <c r="AJ77" s="244">
        <v>0</v>
      </c>
      <c r="AK77" s="244">
        <v>0</v>
      </c>
      <c r="AL77" s="244">
        <v>0</v>
      </c>
      <c r="AN77" s="244">
        <v>0</v>
      </c>
      <c r="AO77" s="244">
        <v>0</v>
      </c>
      <c r="AP77" s="244">
        <v>0</v>
      </c>
      <c r="AQ77" s="244">
        <v>0</v>
      </c>
      <c r="AR77" s="244">
        <v>0</v>
      </c>
      <c r="AT77" s="244">
        <v>0</v>
      </c>
      <c r="AU77" s="244">
        <v>0</v>
      </c>
      <c r="AV77" s="244">
        <v>0</v>
      </c>
      <c r="AW77" s="244">
        <v>0</v>
      </c>
      <c r="AX77" s="244">
        <v>0</v>
      </c>
      <c r="AZ77" s="244">
        <v>0</v>
      </c>
      <c r="BA77" s="244">
        <v>0</v>
      </c>
      <c r="BB77" s="244">
        <v>0</v>
      </c>
      <c r="BC77" s="244">
        <v>0</v>
      </c>
      <c r="BD77" s="244">
        <v>0</v>
      </c>
      <c r="BF77" s="244">
        <v>0</v>
      </c>
      <c r="BG77" s="244">
        <v>0</v>
      </c>
      <c r="BH77" s="244">
        <v>0</v>
      </c>
      <c r="BI77" s="244">
        <v>0</v>
      </c>
      <c r="BJ77" s="244">
        <v>0</v>
      </c>
      <c r="BL77" s="244">
        <v>0</v>
      </c>
      <c r="BM77" s="244">
        <v>0</v>
      </c>
      <c r="BN77" s="244">
        <v>0</v>
      </c>
      <c r="BO77" s="244">
        <v>0</v>
      </c>
      <c r="BP77" s="244">
        <v>0</v>
      </c>
      <c r="BR77" s="244">
        <v>0</v>
      </c>
      <c r="BS77" s="244">
        <v>0</v>
      </c>
      <c r="BT77" s="244">
        <v>0</v>
      </c>
      <c r="BU77" s="244">
        <v>0</v>
      </c>
      <c r="BV77" s="244">
        <v>0</v>
      </c>
      <c r="BX77" s="244">
        <v>0</v>
      </c>
      <c r="BY77" s="244">
        <v>0</v>
      </c>
      <c r="BZ77" s="244">
        <v>0</v>
      </c>
      <c r="CA77" s="244">
        <v>0</v>
      </c>
      <c r="CB77" s="244">
        <v>0</v>
      </c>
      <c r="CD77" s="244">
        <v>0</v>
      </c>
      <c r="CE77" s="244">
        <v>0</v>
      </c>
      <c r="CF77" s="244">
        <v>0</v>
      </c>
      <c r="CG77" s="244">
        <v>0</v>
      </c>
      <c r="CH77" s="244">
        <v>0</v>
      </c>
      <c r="CJ77" s="244">
        <v>0</v>
      </c>
      <c r="CK77" s="244">
        <v>0</v>
      </c>
      <c r="CL77" s="244">
        <v>0</v>
      </c>
      <c r="CM77" s="244">
        <v>0</v>
      </c>
      <c r="CN77" s="244">
        <v>0</v>
      </c>
      <c r="CP77" s="244">
        <v>0</v>
      </c>
      <c r="CQ77" s="244">
        <v>0</v>
      </c>
      <c r="CR77" s="244">
        <v>0</v>
      </c>
      <c r="CS77" s="244">
        <v>0</v>
      </c>
      <c r="CT77" s="244">
        <v>0</v>
      </c>
      <c r="CV77" s="244">
        <v>0</v>
      </c>
      <c r="CW77" s="244">
        <v>0</v>
      </c>
      <c r="CX77" s="244">
        <v>0</v>
      </c>
      <c r="CY77" s="244">
        <v>0</v>
      </c>
    </row>
    <row r="78" spans="1:103" hidden="1" outlineLevel="1" x14ac:dyDescent="0.25">
      <c r="A78" s="245" t="s">
        <v>126</v>
      </c>
      <c r="D78" s="244">
        <v>0</v>
      </c>
      <c r="E78" s="244">
        <v>0</v>
      </c>
      <c r="F78" s="244">
        <v>0.12199999999938882</v>
      </c>
      <c r="G78" s="244">
        <v>-0.24399999999877764</v>
      </c>
      <c r="H78" s="244">
        <v>-0.12199999999938882</v>
      </c>
      <c r="J78" s="244">
        <v>0</v>
      </c>
      <c r="K78" s="244">
        <v>0</v>
      </c>
      <c r="L78" s="244">
        <v>0</v>
      </c>
      <c r="M78" s="244">
        <v>0</v>
      </c>
      <c r="N78" s="244">
        <v>0</v>
      </c>
      <c r="P78" s="244">
        <v>0</v>
      </c>
      <c r="Q78" s="244">
        <v>0</v>
      </c>
      <c r="R78" s="244">
        <v>0</v>
      </c>
      <c r="S78" s="244">
        <v>0</v>
      </c>
      <c r="T78" s="244">
        <v>0</v>
      </c>
      <c r="V78" s="244">
        <v>0</v>
      </c>
      <c r="W78" s="244">
        <v>0</v>
      </c>
      <c r="X78" s="244">
        <v>0</v>
      </c>
      <c r="Y78" s="244">
        <v>0</v>
      </c>
      <c r="Z78" s="244">
        <v>0</v>
      </c>
      <c r="AB78" s="244">
        <v>0</v>
      </c>
      <c r="AC78" s="244">
        <v>0</v>
      </c>
      <c r="AD78" s="244">
        <v>0</v>
      </c>
      <c r="AE78" s="244">
        <v>0</v>
      </c>
      <c r="AF78" s="244">
        <v>0</v>
      </c>
      <c r="AH78" s="244">
        <v>0</v>
      </c>
      <c r="AI78" s="244">
        <v>0</v>
      </c>
      <c r="AJ78" s="244">
        <v>0</v>
      </c>
      <c r="AK78" s="244">
        <v>0</v>
      </c>
      <c r="AL78" s="244">
        <v>0</v>
      </c>
      <c r="AN78" s="244">
        <v>0</v>
      </c>
      <c r="AO78" s="244">
        <v>0</v>
      </c>
      <c r="AP78" s="244">
        <v>0</v>
      </c>
      <c r="AQ78" s="244">
        <v>0</v>
      </c>
      <c r="AR78" s="244">
        <v>0</v>
      </c>
      <c r="AT78" s="244">
        <v>0</v>
      </c>
      <c r="AU78" s="244">
        <v>0</v>
      </c>
      <c r="AV78" s="244">
        <v>0</v>
      </c>
      <c r="AW78" s="244">
        <v>0</v>
      </c>
      <c r="AX78" s="244">
        <v>0</v>
      </c>
      <c r="AZ78" s="244">
        <v>0</v>
      </c>
      <c r="BA78" s="244">
        <v>0</v>
      </c>
      <c r="BB78" s="244">
        <v>0</v>
      </c>
      <c r="BC78" s="244">
        <v>0</v>
      </c>
      <c r="BD78" s="244">
        <v>0</v>
      </c>
      <c r="BF78" s="244">
        <v>0</v>
      </c>
      <c r="BG78" s="244">
        <v>0</v>
      </c>
      <c r="BH78" s="244">
        <v>0</v>
      </c>
      <c r="BI78" s="244">
        <v>0</v>
      </c>
      <c r="BJ78" s="244">
        <v>0</v>
      </c>
      <c r="BL78" s="244">
        <v>0</v>
      </c>
      <c r="BM78" s="244">
        <v>0</v>
      </c>
      <c r="BN78" s="244">
        <v>0</v>
      </c>
      <c r="BO78" s="244">
        <v>0</v>
      </c>
      <c r="BP78" s="244">
        <v>0</v>
      </c>
      <c r="BR78" s="244">
        <v>0</v>
      </c>
      <c r="BS78" s="244">
        <v>0</v>
      </c>
      <c r="BT78" s="244">
        <v>0</v>
      </c>
      <c r="BU78" s="244">
        <v>0</v>
      </c>
      <c r="BV78" s="244">
        <v>0</v>
      </c>
      <c r="BX78" s="244">
        <v>0</v>
      </c>
      <c r="BY78" s="244">
        <v>0</v>
      </c>
      <c r="BZ78" s="244">
        <v>0</v>
      </c>
      <c r="CA78" s="244">
        <v>0</v>
      </c>
      <c r="CB78" s="244">
        <v>0</v>
      </c>
      <c r="CD78" s="244">
        <v>0</v>
      </c>
      <c r="CE78" s="244">
        <v>0</v>
      </c>
      <c r="CF78" s="244">
        <v>0</v>
      </c>
      <c r="CG78" s="244">
        <v>0</v>
      </c>
      <c r="CH78" s="244">
        <v>0</v>
      </c>
      <c r="CJ78" s="244">
        <v>0</v>
      </c>
      <c r="CK78" s="244">
        <v>0</v>
      </c>
      <c r="CL78" s="244">
        <v>0</v>
      </c>
      <c r="CM78" s="244">
        <v>0</v>
      </c>
      <c r="CN78" s="244">
        <v>0</v>
      </c>
      <c r="CP78" s="244">
        <v>0</v>
      </c>
      <c r="CQ78" s="244">
        <v>0</v>
      </c>
      <c r="CR78" s="244">
        <v>0</v>
      </c>
      <c r="CS78" s="244">
        <v>0</v>
      </c>
      <c r="CT78" s="244">
        <v>0</v>
      </c>
      <c r="CV78" s="244">
        <v>0</v>
      </c>
      <c r="CW78" s="244">
        <v>0</v>
      </c>
      <c r="CX78" s="244">
        <v>0</v>
      </c>
      <c r="CY78" s="244">
        <v>0</v>
      </c>
    </row>
    <row r="79" spans="1:103" hidden="1" outlineLevel="1" x14ac:dyDescent="0.25">
      <c r="A79" s="245" t="s">
        <v>32</v>
      </c>
      <c r="D79" s="244">
        <v>0</v>
      </c>
      <c r="E79" s="244">
        <v>0</v>
      </c>
      <c r="F79" s="244">
        <v>0</v>
      </c>
      <c r="G79" s="244">
        <v>0</v>
      </c>
      <c r="H79" s="244">
        <v>0</v>
      </c>
      <c r="J79" s="244">
        <v>0</v>
      </c>
      <c r="K79" s="244">
        <v>0</v>
      </c>
      <c r="L79" s="244">
        <v>0</v>
      </c>
      <c r="M79" s="244">
        <v>0</v>
      </c>
      <c r="N79" s="244">
        <v>0</v>
      </c>
      <c r="P79" s="244">
        <v>0</v>
      </c>
      <c r="Q79" s="244">
        <v>0</v>
      </c>
      <c r="R79" s="244">
        <v>0</v>
      </c>
      <c r="S79" s="244">
        <v>0</v>
      </c>
      <c r="T79" s="244">
        <v>0</v>
      </c>
      <c r="V79" s="244">
        <v>0</v>
      </c>
      <c r="W79" s="244">
        <v>0</v>
      </c>
      <c r="X79" s="244">
        <v>0</v>
      </c>
      <c r="Y79" s="244">
        <v>0</v>
      </c>
      <c r="Z79" s="244">
        <v>0</v>
      </c>
      <c r="AB79" s="244">
        <v>0</v>
      </c>
      <c r="AC79" s="244">
        <v>0</v>
      </c>
      <c r="AD79" s="244">
        <v>0</v>
      </c>
      <c r="AE79" s="244">
        <v>0</v>
      </c>
      <c r="AF79" s="244">
        <v>0</v>
      </c>
      <c r="AH79" s="244">
        <v>0</v>
      </c>
      <c r="AI79" s="244">
        <v>0</v>
      </c>
      <c r="AJ79" s="244">
        <v>0</v>
      </c>
      <c r="AK79" s="244">
        <v>0</v>
      </c>
      <c r="AL79" s="244">
        <v>0</v>
      </c>
      <c r="AN79" s="244">
        <v>0</v>
      </c>
      <c r="AO79" s="244">
        <v>0</v>
      </c>
      <c r="AP79" s="244">
        <v>0</v>
      </c>
      <c r="AQ79" s="244">
        <v>0</v>
      </c>
      <c r="AR79" s="244">
        <v>0</v>
      </c>
      <c r="AT79" s="244">
        <v>0</v>
      </c>
      <c r="AU79" s="244">
        <v>0</v>
      </c>
      <c r="AV79" s="244">
        <v>0</v>
      </c>
      <c r="AW79" s="244">
        <v>0</v>
      </c>
      <c r="AX79" s="244">
        <v>0</v>
      </c>
      <c r="AZ79" s="244">
        <v>0</v>
      </c>
      <c r="BA79" s="244">
        <v>0</v>
      </c>
      <c r="BB79" s="244">
        <v>0</v>
      </c>
      <c r="BC79" s="244">
        <v>0</v>
      </c>
      <c r="BD79" s="244">
        <v>0</v>
      </c>
      <c r="BF79" s="244">
        <v>0</v>
      </c>
      <c r="BG79" s="244">
        <v>0</v>
      </c>
      <c r="BH79" s="244">
        <v>0</v>
      </c>
      <c r="BI79" s="244">
        <v>0</v>
      </c>
      <c r="BJ79" s="244">
        <v>0</v>
      </c>
      <c r="BL79" s="244">
        <v>0</v>
      </c>
      <c r="BM79" s="244">
        <v>0</v>
      </c>
      <c r="BN79" s="244">
        <v>0</v>
      </c>
      <c r="BO79" s="244">
        <v>0</v>
      </c>
      <c r="BP79" s="244">
        <v>0</v>
      </c>
      <c r="BR79" s="244">
        <v>0</v>
      </c>
      <c r="BS79" s="244">
        <v>0</v>
      </c>
      <c r="BT79" s="244">
        <v>0</v>
      </c>
      <c r="BU79" s="244">
        <v>0</v>
      </c>
      <c r="BV79" s="244">
        <v>0</v>
      </c>
      <c r="BX79" s="244">
        <v>0</v>
      </c>
      <c r="BY79" s="244">
        <v>0</v>
      </c>
      <c r="BZ79" s="244">
        <v>0</v>
      </c>
      <c r="CA79" s="244">
        <v>0</v>
      </c>
      <c r="CB79" s="244">
        <v>0</v>
      </c>
      <c r="CD79" s="244">
        <v>0</v>
      </c>
      <c r="CE79" s="244">
        <v>0</v>
      </c>
      <c r="CF79" s="244">
        <v>0</v>
      </c>
      <c r="CG79" s="244">
        <v>0</v>
      </c>
      <c r="CH79" s="244">
        <v>0</v>
      </c>
      <c r="CJ79" s="244">
        <v>0</v>
      </c>
      <c r="CK79" s="244">
        <v>0</v>
      </c>
      <c r="CL79" s="244">
        <v>0</v>
      </c>
      <c r="CM79" s="244">
        <v>0</v>
      </c>
      <c r="CN79" s="244">
        <v>0</v>
      </c>
      <c r="CP79" s="244">
        <v>0</v>
      </c>
      <c r="CQ79" s="244">
        <v>0</v>
      </c>
      <c r="CR79" s="244">
        <v>0</v>
      </c>
      <c r="CS79" s="244">
        <v>0</v>
      </c>
      <c r="CT79" s="244">
        <v>0</v>
      </c>
      <c r="CV79" s="244">
        <v>0</v>
      </c>
      <c r="CW79" s="244">
        <v>0</v>
      </c>
      <c r="CX79" s="244">
        <v>0</v>
      </c>
      <c r="CY79" s="244">
        <v>0</v>
      </c>
    </row>
    <row r="80" spans="1:103" hidden="1" outlineLevel="1" x14ac:dyDescent="0.25">
      <c r="A80" s="245" t="s">
        <v>33</v>
      </c>
      <c r="D80" s="244">
        <v>0</v>
      </c>
      <c r="E80" s="244">
        <v>0</v>
      </c>
      <c r="F80" s="244">
        <v>0</v>
      </c>
      <c r="G80" s="244">
        <v>0</v>
      </c>
      <c r="H80" s="244">
        <v>0</v>
      </c>
      <c r="J80" s="244">
        <v>0</v>
      </c>
      <c r="K80" s="244">
        <v>0</v>
      </c>
      <c r="L80" s="244">
        <v>0</v>
      </c>
      <c r="M80" s="244">
        <v>0</v>
      </c>
      <c r="N80" s="244">
        <v>0</v>
      </c>
      <c r="P80" s="244">
        <v>0</v>
      </c>
      <c r="Q80" s="244">
        <v>0</v>
      </c>
      <c r="R80" s="244">
        <v>0</v>
      </c>
      <c r="S80" s="244">
        <v>0</v>
      </c>
      <c r="T80" s="244">
        <v>0</v>
      </c>
      <c r="V80" s="244">
        <v>0</v>
      </c>
      <c r="W80" s="244">
        <v>0</v>
      </c>
      <c r="X80" s="244">
        <v>0</v>
      </c>
      <c r="Y80" s="244">
        <v>0</v>
      </c>
      <c r="Z80" s="244">
        <v>0</v>
      </c>
      <c r="AB80" s="244">
        <v>0</v>
      </c>
      <c r="AC80" s="244">
        <v>0</v>
      </c>
      <c r="AD80" s="244">
        <v>0</v>
      </c>
      <c r="AE80" s="244">
        <v>0</v>
      </c>
      <c r="AF80" s="244">
        <v>0</v>
      </c>
      <c r="AH80" s="244">
        <v>0</v>
      </c>
      <c r="AI80" s="244">
        <v>0</v>
      </c>
      <c r="AJ80" s="244">
        <v>0</v>
      </c>
      <c r="AK80" s="244">
        <v>0</v>
      </c>
      <c r="AL80" s="244">
        <v>0</v>
      </c>
      <c r="AN80" s="244">
        <v>0</v>
      </c>
      <c r="AO80" s="244">
        <v>0</v>
      </c>
      <c r="AP80" s="244">
        <v>0</v>
      </c>
      <c r="AQ80" s="244">
        <v>0</v>
      </c>
      <c r="AR80" s="244">
        <v>0</v>
      </c>
      <c r="AT80" s="244">
        <v>0</v>
      </c>
      <c r="AU80" s="244">
        <v>0</v>
      </c>
      <c r="AV80" s="244">
        <v>0</v>
      </c>
      <c r="AW80" s="244">
        <v>0</v>
      </c>
      <c r="AX80" s="244">
        <v>0</v>
      </c>
      <c r="AZ80" s="244">
        <v>0</v>
      </c>
      <c r="BA80" s="244">
        <v>0</v>
      </c>
      <c r="BB80" s="244">
        <v>0</v>
      </c>
      <c r="BC80" s="244">
        <v>0</v>
      </c>
      <c r="BD80" s="244">
        <v>0</v>
      </c>
      <c r="BF80" s="244">
        <v>0</v>
      </c>
      <c r="BG80" s="244">
        <v>0</v>
      </c>
      <c r="BH80" s="244">
        <v>0</v>
      </c>
      <c r="BI80" s="244">
        <v>0</v>
      </c>
      <c r="BJ80" s="244">
        <v>0</v>
      </c>
      <c r="BL80" s="244">
        <v>0</v>
      </c>
      <c r="BM80" s="244">
        <v>0</v>
      </c>
      <c r="BN80" s="244">
        <v>0</v>
      </c>
      <c r="BO80" s="244">
        <v>0</v>
      </c>
      <c r="BP80" s="244">
        <v>0</v>
      </c>
      <c r="BR80" s="244">
        <v>0</v>
      </c>
      <c r="BS80" s="244">
        <v>0</v>
      </c>
      <c r="BT80" s="244">
        <v>0</v>
      </c>
      <c r="BU80" s="244">
        <v>0</v>
      </c>
      <c r="BV80" s="244">
        <v>0</v>
      </c>
      <c r="BX80" s="244">
        <v>0</v>
      </c>
      <c r="BY80" s="244">
        <v>0</v>
      </c>
      <c r="BZ80" s="244">
        <v>0</v>
      </c>
      <c r="CA80" s="244">
        <v>0</v>
      </c>
      <c r="CB80" s="244">
        <v>0</v>
      </c>
      <c r="CD80" s="244">
        <v>0</v>
      </c>
      <c r="CE80" s="244">
        <v>0</v>
      </c>
      <c r="CF80" s="244">
        <v>0</v>
      </c>
      <c r="CG80" s="244">
        <v>0</v>
      </c>
      <c r="CH80" s="244">
        <v>0</v>
      </c>
      <c r="CJ80" s="244">
        <v>0</v>
      </c>
      <c r="CK80" s="244">
        <v>0</v>
      </c>
      <c r="CL80" s="244">
        <v>0</v>
      </c>
      <c r="CM80" s="244">
        <v>0</v>
      </c>
      <c r="CN80" s="244">
        <v>0</v>
      </c>
      <c r="CP80" s="244">
        <v>0</v>
      </c>
      <c r="CQ80" s="244">
        <v>0</v>
      </c>
      <c r="CR80" s="244">
        <v>0</v>
      </c>
      <c r="CS80" s="244">
        <v>0</v>
      </c>
      <c r="CT80" s="244">
        <v>0</v>
      </c>
      <c r="CV80" s="244">
        <v>0</v>
      </c>
      <c r="CW80" s="244">
        <v>0</v>
      </c>
      <c r="CX80" s="244">
        <v>0</v>
      </c>
      <c r="CY80" s="244">
        <v>0</v>
      </c>
    </row>
    <row r="81" collapsed="1" x14ac:dyDescent="0.25"/>
  </sheetData>
  <mergeCells count="17">
    <mergeCell ref="D22:H22"/>
    <mergeCell ref="AB22:AF22"/>
    <mergeCell ref="AH22:AL22"/>
    <mergeCell ref="J22:N22"/>
    <mergeCell ref="P22:T22"/>
    <mergeCell ref="V22:Z22"/>
    <mergeCell ref="CV22:CY22"/>
    <mergeCell ref="BR22:BV22"/>
    <mergeCell ref="AN22:AR22"/>
    <mergeCell ref="AT22:AX22"/>
    <mergeCell ref="AZ22:BD22"/>
    <mergeCell ref="BF22:BJ22"/>
    <mergeCell ref="BL22:BP22"/>
    <mergeCell ref="BX22:CB22"/>
    <mergeCell ref="CD22:CH22"/>
    <mergeCell ref="CJ22:CN22"/>
    <mergeCell ref="CP22:CT22"/>
  </mergeCells>
  <pageMargins left="0.7" right="0.7" top="0.75" bottom="0.75" header="0.3" footer="0.3"/>
  <pageSetup scale="10" orientation="portrait" r:id="rId1"/>
  <headerFooter alignWithMargins="0"/>
  <customProperties>
    <customPr name="SheetOptions"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pageSetUpPr fitToPage="1"/>
  </sheetPr>
  <dimension ref="A1:BU72"/>
  <sheetViews>
    <sheetView showGridLines="0" workbookViewId="0">
      <selection activeCell="D13" sqref="D13"/>
    </sheetView>
  </sheetViews>
  <sheetFormatPr defaultColWidth="9.140625" defaultRowHeight="15" outlineLevelRow="1" x14ac:dyDescent="0.25"/>
  <cols>
    <col min="1" max="1" width="40.140625" style="4" customWidth="1"/>
    <col min="2" max="2" width="9" style="4" customWidth="1"/>
    <col min="3" max="3" width="2.5703125" style="4" customWidth="1"/>
    <col min="4" max="6" width="9.140625" style="4" customWidth="1"/>
    <col min="7" max="7" width="2.28515625" style="4" customWidth="1"/>
    <col min="8" max="8" width="2.5703125" style="4" customWidth="1"/>
    <col min="9" max="13" width="11" style="4" customWidth="1"/>
    <col min="14" max="14" width="2.5703125" style="4" customWidth="1"/>
    <col min="15" max="19" width="8.7109375" style="4" customWidth="1"/>
    <col min="20" max="20" width="3" style="4" customWidth="1"/>
    <col min="21" max="21" width="8.7109375" style="4" customWidth="1"/>
    <col min="22" max="25" width="9" style="4" customWidth="1"/>
    <col min="26" max="26" width="2.7109375" style="4" customWidth="1"/>
    <col min="27" max="31" width="9" style="4" customWidth="1"/>
    <col min="32" max="32" width="2.5703125" style="4" customWidth="1"/>
    <col min="33" max="37" width="9" style="4" customWidth="1"/>
    <col min="38" max="38" width="2.42578125" style="4" customWidth="1"/>
    <col min="39" max="40" width="9" style="4" customWidth="1"/>
    <col min="41" max="41" width="11.5703125" style="4" customWidth="1"/>
    <col min="42" max="42" width="12.28515625" style="4" customWidth="1"/>
    <col min="43" max="43" width="9" style="4" customWidth="1"/>
    <col min="44" max="44" width="2.5703125" style="4" customWidth="1"/>
    <col min="45" max="46" width="9" style="66" customWidth="1"/>
    <col min="47" max="49" width="9" style="4" customWidth="1"/>
    <col min="50" max="50" width="2.42578125" style="4" customWidth="1"/>
    <col min="51" max="52" width="9" style="66" customWidth="1"/>
    <col min="53" max="55" width="9" style="4" customWidth="1"/>
    <col min="56" max="56" width="2.42578125" style="4" customWidth="1"/>
    <col min="57" max="61" width="9" style="4" customWidth="1"/>
    <col min="62" max="62" width="2.42578125" style="4" customWidth="1"/>
    <col min="63" max="66" width="9" style="4" customWidth="1"/>
    <col min="67" max="67" width="8" style="4" customWidth="1"/>
    <col min="68" max="68" width="2.42578125" style="4" customWidth="1"/>
    <col min="69" max="72" width="9" style="4" customWidth="1"/>
    <col min="73" max="73" width="8" style="4" customWidth="1"/>
    <col min="74" max="16384" width="9.140625" style="4"/>
  </cols>
  <sheetData>
    <row r="1" spans="1:73" x14ac:dyDescent="0.25">
      <c r="A1" s="316" t="s">
        <v>73</v>
      </c>
      <c r="B1" s="302">
        <v>70.2</v>
      </c>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1"/>
      <c r="AM1" s="225"/>
      <c r="AN1" s="1"/>
      <c r="AO1" s="1"/>
      <c r="AP1" s="1"/>
      <c r="AQ1" s="1"/>
      <c r="AR1" s="1"/>
      <c r="AS1" s="2"/>
      <c r="AT1" s="2"/>
      <c r="AU1" s="1"/>
      <c r="AV1" s="1"/>
      <c r="AW1" s="1"/>
      <c r="AX1" s="1"/>
      <c r="AY1" s="2"/>
      <c r="AZ1" s="2"/>
      <c r="BA1" s="1"/>
      <c r="BB1" s="1"/>
      <c r="BC1" s="1"/>
      <c r="BD1" s="1"/>
      <c r="BE1" s="1"/>
      <c r="BF1" s="1"/>
      <c r="BG1" s="1"/>
      <c r="BH1" s="1"/>
      <c r="BI1" s="1"/>
      <c r="BJ1" s="1"/>
      <c r="BK1" s="1"/>
      <c r="BL1" s="1"/>
      <c r="BM1" s="1"/>
      <c r="BN1" s="1"/>
      <c r="BO1" s="1"/>
      <c r="BP1" s="1"/>
      <c r="BQ1" s="1"/>
      <c r="BR1" s="1"/>
      <c r="BS1" s="1"/>
      <c r="BT1" s="1"/>
      <c r="BU1" s="3"/>
    </row>
    <row r="2" spans="1:73" x14ac:dyDescent="0.25">
      <c r="A2" s="270" t="s">
        <v>35</v>
      </c>
      <c r="B2" s="269">
        <v>25.2</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6"/>
      <c r="AM2" s="213"/>
      <c r="AN2" s="6"/>
      <c r="AO2" s="74"/>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7"/>
    </row>
    <row r="3" spans="1:73" ht="15" customHeight="1" x14ac:dyDescent="0.25">
      <c r="A3" s="268" t="s">
        <v>36</v>
      </c>
      <c r="B3" s="269">
        <v>1.1000000000000001</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6"/>
      <c r="AM3" s="213"/>
      <c r="AN3" s="9"/>
      <c r="AO3" s="89"/>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7"/>
    </row>
    <row r="4" spans="1:73" s="14" customFormat="1" ht="15" customHeight="1" x14ac:dyDescent="0.25">
      <c r="A4" s="270" t="s">
        <v>37</v>
      </c>
      <c r="B4" s="269">
        <v>43.9</v>
      </c>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12"/>
      <c r="AM4" s="213"/>
      <c r="AN4" s="11"/>
      <c r="AO4" s="89"/>
      <c r="AP4" s="10"/>
      <c r="AQ4" s="10"/>
      <c r="AR4" s="12"/>
      <c r="AS4" s="10"/>
      <c r="AT4" s="10"/>
      <c r="AU4" s="10"/>
      <c r="AV4" s="10"/>
      <c r="AW4" s="10"/>
      <c r="AX4" s="12"/>
      <c r="AY4" s="10"/>
      <c r="AZ4" s="10"/>
      <c r="BA4" s="10"/>
      <c r="BB4" s="10"/>
      <c r="BC4" s="10"/>
      <c r="BD4" s="12"/>
      <c r="BE4" s="10"/>
      <c r="BF4" s="10"/>
      <c r="BG4" s="10"/>
      <c r="BH4" s="10"/>
      <c r="BI4" s="10"/>
      <c r="BJ4" s="12"/>
      <c r="BK4" s="10"/>
      <c r="BL4" s="10"/>
      <c r="BM4" s="10"/>
      <c r="BN4" s="10"/>
      <c r="BO4" s="10"/>
      <c r="BP4" s="12"/>
      <c r="BQ4" s="10"/>
      <c r="BR4" s="10"/>
      <c r="BS4" s="10"/>
      <c r="BT4" s="10"/>
      <c r="BU4" s="13"/>
    </row>
    <row r="5" spans="1:73" s="14" customFormat="1" ht="15" customHeight="1" x14ac:dyDescent="0.25">
      <c r="A5" s="270"/>
      <c r="B5" s="269"/>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12"/>
      <c r="AM5" s="213"/>
      <c r="AN5" s="11"/>
      <c r="AO5" s="10"/>
      <c r="AP5" s="19"/>
      <c r="AQ5" s="10"/>
      <c r="AR5" s="12"/>
      <c r="AS5" s="10"/>
      <c r="AT5"/>
      <c r="AU5" s="10"/>
      <c r="AV5" s="10"/>
      <c r="AW5" s="10"/>
      <c r="AX5" s="12"/>
      <c r="AY5" s="10"/>
      <c r="AZ5" s="10"/>
      <c r="BA5" s="10"/>
      <c r="BB5" s="10"/>
      <c r="BC5" s="10"/>
      <c r="BD5" s="12"/>
      <c r="BE5" s="10"/>
      <c r="BF5" s="10"/>
      <c r="BG5" s="10"/>
      <c r="BH5" s="10"/>
      <c r="BI5" s="10"/>
      <c r="BJ5" s="12"/>
      <c r="BK5" s="10"/>
      <c r="BL5" s="10"/>
      <c r="BM5" s="10"/>
      <c r="BN5" s="10"/>
      <c r="BO5" s="10"/>
      <c r="BP5" s="12"/>
      <c r="BQ5" s="10"/>
      <c r="BR5" s="10"/>
      <c r="BS5" s="10"/>
      <c r="BT5" s="10"/>
      <c r="BU5" s="13"/>
    </row>
    <row r="6" spans="1:73" s="14" customFormat="1" ht="15" customHeight="1" x14ac:dyDescent="0.25">
      <c r="A6" s="268" t="s">
        <v>74</v>
      </c>
      <c r="B6" s="269">
        <v>0.9</v>
      </c>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12"/>
      <c r="AM6" s="213"/>
      <c r="AN6" s="11"/>
      <c r="AO6" s="10"/>
      <c r="AP6" s="10"/>
      <c r="AQ6" s="10"/>
      <c r="AR6" s="12"/>
      <c r="AS6" s="10"/>
      <c r="AT6" s="10"/>
      <c r="AU6" s="10"/>
      <c r="AV6" s="10"/>
      <c r="AW6" s="10"/>
      <c r="AX6" s="12"/>
      <c r="AY6" s="10"/>
      <c r="AZ6" s="10"/>
      <c r="BA6" s="10"/>
      <c r="BB6" s="10"/>
      <c r="BC6" s="10"/>
      <c r="BD6" s="12"/>
      <c r="BE6" s="10"/>
      <c r="BF6" s="10"/>
      <c r="BG6" s="10"/>
      <c r="BH6" s="10"/>
      <c r="BI6" s="10"/>
      <c r="BJ6" s="12"/>
      <c r="BK6" s="10"/>
      <c r="BL6" s="10"/>
      <c r="BM6" s="10"/>
      <c r="BN6" s="10"/>
      <c r="BO6" s="10"/>
      <c r="BP6" s="12"/>
      <c r="BQ6" s="10"/>
      <c r="BR6" s="10"/>
      <c r="BS6" s="10"/>
      <c r="BT6" s="10"/>
      <c r="BU6" s="13"/>
    </row>
    <row r="7" spans="1:73" s="14" customFormat="1" x14ac:dyDescent="0.25">
      <c r="A7" s="270" t="s">
        <v>75</v>
      </c>
      <c r="B7" s="269">
        <v>-30</v>
      </c>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23"/>
      <c r="AH7" s="223"/>
      <c r="AI7" s="223"/>
      <c r="AJ7" s="223"/>
      <c r="AK7" s="223"/>
      <c r="AL7" s="12"/>
      <c r="AM7" s="223"/>
      <c r="AN7" s="9"/>
      <c r="AO7" s="10"/>
      <c r="AP7" s="10"/>
      <c r="AQ7" s="10"/>
      <c r="AR7" s="12"/>
      <c r="AS7" s="10"/>
      <c r="AT7" s="10"/>
      <c r="AU7" s="10"/>
      <c r="AV7" s="10"/>
      <c r="AW7" s="10"/>
      <c r="AX7" s="12"/>
      <c r="AY7" s="10"/>
      <c r="AZ7" s="10"/>
      <c r="BA7" s="10"/>
      <c r="BB7" s="10"/>
      <c r="BC7" s="10"/>
      <c r="BD7" s="12"/>
      <c r="BE7" s="10"/>
      <c r="BF7" s="10"/>
      <c r="BG7" s="10"/>
      <c r="BH7" s="10"/>
      <c r="BI7" s="10"/>
      <c r="BJ7" s="12"/>
      <c r="BK7" s="10"/>
      <c r="BL7" s="10"/>
      <c r="BM7" s="10"/>
      <c r="BN7" s="10"/>
      <c r="BO7" s="10"/>
      <c r="BP7" s="12"/>
      <c r="BQ7" s="10"/>
      <c r="BR7" s="10"/>
      <c r="BS7" s="10"/>
      <c r="BT7" s="10"/>
      <c r="BU7" s="13"/>
    </row>
    <row r="8" spans="1:73" s="14" customFormat="1" x14ac:dyDescent="0.25">
      <c r="A8" s="270" t="s">
        <v>76</v>
      </c>
      <c r="B8" s="269">
        <v>43</v>
      </c>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23"/>
      <c r="AH8" s="223"/>
      <c r="AI8" s="223"/>
      <c r="AJ8" s="223"/>
      <c r="AK8" s="223"/>
      <c r="AL8" s="12"/>
      <c r="AM8" s="223"/>
      <c r="AN8" s="9"/>
      <c r="AO8" s="10"/>
      <c r="AP8" s="10"/>
      <c r="AQ8" s="10"/>
      <c r="AR8" s="12"/>
      <c r="AS8" s="10"/>
      <c r="AT8" s="10"/>
      <c r="AU8" s="10"/>
      <c r="AV8" s="10"/>
      <c r="AW8" s="10"/>
      <c r="AX8" s="12"/>
      <c r="AY8" s="10"/>
      <c r="AZ8" s="10"/>
      <c r="BA8" s="10"/>
      <c r="BB8" s="10"/>
      <c r="BC8" s="10"/>
      <c r="BD8" s="12"/>
      <c r="BE8" s="10"/>
      <c r="BF8" s="10"/>
      <c r="BG8" s="10"/>
      <c r="BH8" s="10"/>
      <c r="BI8" s="10"/>
      <c r="BJ8" s="12"/>
      <c r="BK8" s="10"/>
      <c r="BL8" s="10"/>
      <c r="BM8" s="10"/>
      <c r="BN8" s="10"/>
      <c r="BO8" s="10"/>
      <c r="BP8" s="12"/>
      <c r="BQ8" s="10"/>
      <c r="BR8" s="10"/>
      <c r="BS8" s="10"/>
      <c r="BT8" s="10"/>
      <c r="BU8" s="13"/>
    </row>
    <row r="9" spans="1:73" s="14" customFormat="1" x14ac:dyDescent="0.25">
      <c r="A9" s="270" t="s">
        <v>157</v>
      </c>
      <c r="B9" s="269">
        <v>1.5</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23"/>
      <c r="AH9" s="223"/>
      <c r="AI9" s="223"/>
      <c r="AJ9" s="223"/>
      <c r="AK9" s="223"/>
      <c r="AL9" s="12"/>
      <c r="AM9" s="223"/>
      <c r="AN9" s="9"/>
      <c r="AO9" s="10"/>
      <c r="AP9" s="10"/>
      <c r="AQ9" s="10"/>
      <c r="AR9" s="12"/>
      <c r="AS9" s="10"/>
      <c r="AT9" s="10"/>
      <c r="AU9" s="10"/>
      <c r="AV9" s="10"/>
      <c r="AW9" s="10"/>
      <c r="AX9" s="12"/>
      <c r="AY9" s="10"/>
      <c r="AZ9" s="10"/>
      <c r="BA9" s="10"/>
      <c r="BB9" s="10"/>
      <c r="BC9" s="10"/>
      <c r="BD9" s="12"/>
      <c r="BE9" s="10"/>
      <c r="BF9" s="10"/>
      <c r="BG9" s="10"/>
      <c r="BH9" s="10"/>
      <c r="BI9" s="10"/>
      <c r="BJ9" s="12"/>
      <c r="BK9" s="10"/>
      <c r="BL9" s="10"/>
      <c r="BM9" s="10"/>
      <c r="BN9" s="10"/>
      <c r="BO9" s="10"/>
      <c r="BP9" s="12"/>
      <c r="BQ9" s="10"/>
      <c r="BR9" s="10"/>
      <c r="BS9" s="10"/>
      <c r="BT9" s="10"/>
      <c r="BU9" s="13"/>
    </row>
    <row r="10" spans="1:73" s="14" customFormat="1" x14ac:dyDescent="0.25">
      <c r="A10" s="270"/>
      <c r="B10" s="269"/>
      <c r="C10" s="213"/>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23"/>
      <c r="AH10" s="223"/>
      <c r="AI10" s="223"/>
      <c r="AJ10" s="223"/>
      <c r="AK10" s="223"/>
      <c r="AL10" s="12"/>
      <c r="AM10" s="223"/>
      <c r="AN10" s="9"/>
      <c r="AO10" s="10"/>
      <c r="AP10" s="10"/>
      <c r="AQ10" s="10"/>
      <c r="AR10" s="12"/>
      <c r="AS10" s="10"/>
      <c r="AT10" s="10"/>
      <c r="AU10" s="10"/>
      <c r="AV10" s="10"/>
      <c r="AW10" s="10"/>
      <c r="AX10" s="12"/>
      <c r="AY10" s="10"/>
      <c r="AZ10" s="10"/>
      <c r="BA10" s="10"/>
      <c r="BB10" s="10"/>
      <c r="BC10" s="10"/>
      <c r="BD10" s="12"/>
      <c r="BE10" s="10"/>
      <c r="BF10" s="10"/>
      <c r="BG10" s="10"/>
      <c r="BH10" s="10"/>
      <c r="BI10" s="10"/>
      <c r="BJ10" s="12"/>
      <c r="BK10" s="10"/>
      <c r="BL10" s="10"/>
      <c r="BM10" s="10"/>
      <c r="BN10" s="10"/>
      <c r="BO10" s="10"/>
      <c r="BP10" s="12"/>
      <c r="BQ10" s="10"/>
      <c r="BR10" s="10"/>
      <c r="BS10" s="10"/>
      <c r="BT10" s="10"/>
      <c r="BU10" s="13"/>
    </row>
    <row r="11" spans="1:73" s="14" customFormat="1" x14ac:dyDescent="0.25">
      <c r="A11" s="270" t="s">
        <v>165</v>
      </c>
      <c r="B11" s="435">
        <v>128</v>
      </c>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23"/>
      <c r="AH11" s="223"/>
      <c r="AI11" s="223"/>
      <c r="AJ11" s="223"/>
      <c r="AK11" s="223"/>
      <c r="AL11" s="12"/>
      <c r="AM11" s="223"/>
      <c r="AN11" s="9"/>
      <c r="AO11" s="10"/>
      <c r="AP11" s="10"/>
      <c r="AQ11" s="10"/>
      <c r="AR11" s="12"/>
      <c r="AS11" s="10"/>
      <c r="AT11" s="10"/>
      <c r="AU11" s="10"/>
      <c r="AV11" s="10"/>
      <c r="AW11" s="10"/>
      <c r="AX11" s="12"/>
      <c r="AY11" s="10"/>
      <c r="AZ11" s="10"/>
      <c r="BA11" s="10"/>
      <c r="BB11" s="10"/>
      <c r="BC11" s="10"/>
      <c r="BD11" s="12"/>
      <c r="BE11" s="10"/>
      <c r="BF11" s="10"/>
      <c r="BG11" s="10"/>
      <c r="BH11" s="10"/>
      <c r="BI11" s="10"/>
      <c r="BJ11" s="12"/>
      <c r="BK11" s="10"/>
      <c r="BL11" s="10"/>
      <c r="BM11" s="10"/>
      <c r="BN11" s="10"/>
      <c r="BO11" s="10"/>
      <c r="BP11" s="12"/>
      <c r="BQ11" s="10"/>
      <c r="BR11" s="10"/>
      <c r="BS11" s="10"/>
      <c r="BT11" s="10"/>
      <c r="BU11" s="13"/>
    </row>
    <row r="12" spans="1:73" s="14" customFormat="1" x14ac:dyDescent="0.25">
      <c r="A12" s="270" t="s">
        <v>98</v>
      </c>
      <c r="B12" s="269">
        <v>26.5</v>
      </c>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23"/>
      <c r="AH12" s="223"/>
      <c r="AI12" s="223"/>
      <c r="AJ12" s="223"/>
      <c r="AK12" s="223"/>
      <c r="AL12" s="12"/>
      <c r="AM12" s="223"/>
      <c r="AN12" s="9"/>
      <c r="AO12" s="10"/>
      <c r="AP12" s="10"/>
      <c r="AQ12" s="10"/>
      <c r="AR12" s="12"/>
      <c r="AS12" s="10"/>
      <c r="AT12" s="10"/>
      <c r="AU12" s="10"/>
      <c r="AV12" s="10"/>
      <c r="AW12" s="10"/>
      <c r="AX12" s="12"/>
      <c r="AY12" s="10"/>
      <c r="AZ12" s="10"/>
      <c r="BA12" s="10"/>
      <c r="BB12" s="10"/>
      <c r="BC12" s="10"/>
      <c r="BD12" s="12"/>
      <c r="BE12" s="10"/>
      <c r="BF12" s="10"/>
      <c r="BG12" s="10"/>
      <c r="BH12" s="10"/>
      <c r="BI12" s="10"/>
      <c r="BJ12" s="12"/>
      <c r="BK12" s="10"/>
      <c r="BL12" s="10"/>
      <c r="BM12" s="10"/>
      <c r="BN12" s="10"/>
      <c r="BO12" s="10"/>
      <c r="BP12" s="12"/>
      <c r="BQ12" s="10"/>
      <c r="BR12" s="10"/>
      <c r="BS12" s="10"/>
      <c r="BT12" s="10"/>
      <c r="BU12" s="13"/>
    </row>
    <row r="13" spans="1:73" s="14" customFormat="1" x14ac:dyDescent="0.25">
      <c r="A13" s="270" t="s">
        <v>99</v>
      </c>
      <c r="B13" s="269">
        <v>101.5</v>
      </c>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23"/>
      <c r="AH13" s="223"/>
      <c r="AI13" s="223"/>
      <c r="AJ13" s="223"/>
      <c r="AK13" s="223"/>
      <c r="AL13" s="12"/>
      <c r="AM13" s="223"/>
      <c r="AN13" s="9"/>
      <c r="AO13" s="10"/>
      <c r="AP13" s="10"/>
      <c r="AQ13" s="10"/>
      <c r="AR13" s="12"/>
      <c r="AS13" s="10"/>
      <c r="AT13" s="10"/>
      <c r="AU13" s="10"/>
      <c r="AV13" s="10"/>
      <c r="AW13" s="10"/>
      <c r="AX13" s="12"/>
      <c r="AY13" s="10"/>
      <c r="AZ13" s="10"/>
      <c r="BA13" s="10"/>
      <c r="BB13" s="10"/>
      <c r="BC13" s="10"/>
      <c r="BD13" s="12"/>
      <c r="BE13" s="10"/>
      <c r="BF13" s="10"/>
      <c r="BG13" s="10"/>
      <c r="BH13" s="10"/>
      <c r="BI13" s="10"/>
      <c r="BJ13" s="12"/>
      <c r="BK13" s="10"/>
      <c r="BL13" s="10"/>
      <c r="BM13" s="10"/>
      <c r="BN13" s="10"/>
      <c r="BO13" s="10"/>
      <c r="BP13" s="12"/>
      <c r="BQ13" s="10"/>
      <c r="BR13" s="10"/>
      <c r="BS13" s="10"/>
      <c r="BT13" s="10"/>
      <c r="BU13" s="13"/>
    </row>
    <row r="14" spans="1:73" s="14" customFormat="1" x14ac:dyDescent="0.25">
      <c r="A14" s="270"/>
      <c r="B14" s="269"/>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23"/>
      <c r="AH14" s="223"/>
      <c r="AI14" s="223"/>
      <c r="AJ14" s="223"/>
      <c r="AK14" s="223"/>
      <c r="AL14" s="12"/>
      <c r="AM14" s="223"/>
      <c r="AN14" s="9"/>
      <c r="AO14" s="10"/>
      <c r="AP14" s="10"/>
      <c r="AQ14" s="10"/>
      <c r="AR14" s="12"/>
      <c r="AS14" s="10"/>
      <c r="AT14" s="10"/>
      <c r="AU14" s="10"/>
      <c r="AV14" s="10"/>
      <c r="AW14" s="10"/>
      <c r="AX14" s="12"/>
      <c r="AY14" s="10"/>
      <c r="AZ14" s="10"/>
      <c r="BA14" s="10"/>
      <c r="BB14" s="10"/>
      <c r="BC14" s="10"/>
      <c r="BD14" s="12"/>
      <c r="BE14" s="10"/>
      <c r="BF14" s="10"/>
      <c r="BG14" s="10"/>
      <c r="BH14" s="10"/>
      <c r="BI14" s="10"/>
      <c r="BJ14" s="12"/>
      <c r="BK14" s="10"/>
      <c r="BL14" s="10"/>
      <c r="BM14" s="10"/>
      <c r="BN14" s="10"/>
      <c r="BO14" s="10"/>
      <c r="BP14" s="12"/>
      <c r="BQ14" s="10"/>
      <c r="BR14" s="10"/>
      <c r="BS14" s="10"/>
      <c r="BT14" s="10"/>
      <c r="BU14" s="13"/>
    </row>
    <row r="15" spans="1:73" s="14" customFormat="1" ht="15.75" thickBot="1" x14ac:dyDescent="0.3">
      <c r="A15" s="323" t="s">
        <v>95</v>
      </c>
      <c r="B15" s="324">
        <v>72.7</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2"/>
      <c r="AM15" s="18"/>
      <c r="AN15" s="9"/>
      <c r="AO15" s="10"/>
      <c r="AP15" s="10"/>
      <c r="AQ15" s="10"/>
      <c r="AR15" s="12"/>
      <c r="AS15" s="10"/>
      <c r="AT15" s="10"/>
      <c r="AU15" s="10"/>
      <c r="AV15" s="10"/>
      <c r="AW15" s="10"/>
      <c r="AX15" s="12"/>
      <c r="AY15" s="10"/>
      <c r="AZ15" s="10"/>
      <c r="BA15" s="10"/>
      <c r="BB15" s="10"/>
      <c r="BC15" s="10"/>
      <c r="BD15" s="12"/>
      <c r="BE15" s="10"/>
      <c r="BF15" s="10"/>
      <c r="BG15" s="10"/>
      <c r="BH15" s="10"/>
      <c r="BI15" s="10"/>
      <c r="BJ15" s="12"/>
      <c r="BK15" s="10"/>
      <c r="BL15" s="10"/>
      <c r="BM15" s="10"/>
      <c r="BN15" s="10"/>
      <c r="BO15" s="10"/>
      <c r="BP15" s="12"/>
      <c r="BQ15" s="10"/>
      <c r="BR15" s="10"/>
      <c r="BS15" s="10"/>
      <c r="BT15" s="10"/>
      <c r="BU15" s="13"/>
    </row>
    <row r="16" spans="1:73" s="14" customFormat="1" x14ac:dyDescent="0.25">
      <c r="A16" s="5"/>
      <c r="B16" s="434"/>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2"/>
      <c r="AM16" s="18"/>
      <c r="AN16" s="9"/>
      <c r="AO16" s="10"/>
      <c r="AP16" s="10"/>
      <c r="AQ16" s="10"/>
      <c r="AR16" s="12"/>
      <c r="AS16" s="10"/>
      <c r="AT16" s="10"/>
      <c r="AU16" s="10"/>
      <c r="AV16" s="10"/>
      <c r="AW16" s="10"/>
      <c r="AX16" s="12"/>
      <c r="AY16" s="10"/>
      <c r="AZ16" s="10"/>
      <c r="BA16" s="10"/>
      <c r="BB16" s="10"/>
      <c r="BC16" s="10"/>
      <c r="BD16" s="12"/>
      <c r="BE16" s="10"/>
      <c r="BF16" s="10"/>
      <c r="BG16" s="10"/>
      <c r="BH16" s="10"/>
      <c r="BI16" s="10"/>
      <c r="BJ16" s="12"/>
      <c r="BK16" s="10"/>
      <c r="BL16" s="10"/>
      <c r="BM16" s="10"/>
      <c r="BN16" s="10"/>
      <c r="BO16" s="10"/>
      <c r="BP16" s="12"/>
      <c r="BQ16" s="10"/>
      <c r="BR16" s="10"/>
      <c r="BS16" s="10"/>
      <c r="BT16" s="10"/>
      <c r="BU16" s="13"/>
    </row>
    <row r="17" spans="1:73" ht="15.75" thickBot="1" x14ac:dyDescent="0.3">
      <c r="A17" s="5"/>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6"/>
      <c r="AM17" s="22"/>
      <c r="AN17" s="22"/>
      <c r="AO17" s="22"/>
      <c r="AP17" s="22"/>
      <c r="AQ17" s="22"/>
      <c r="AR17" s="6"/>
      <c r="AS17" s="22"/>
      <c r="AT17" s="22"/>
      <c r="AU17" s="22"/>
      <c r="AV17" s="22"/>
      <c r="AW17" s="22"/>
      <c r="AX17" s="6"/>
      <c r="AY17" s="22"/>
      <c r="AZ17" s="22"/>
      <c r="BA17" s="22"/>
      <c r="BB17" s="22"/>
      <c r="BC17" s="22"/>
      <c r="BD17" s="6"/>
      <c r="BE17" s="22"/>
      <c r="BF17" s="22"/>
      <c r="BG17" s="22"/>
      <c r="BH17" s="22"/>
      <c r="BI17" s="22"/>
      <c r="BJ17" s="6"/>
      <c r="BK17" s="22"/>
      <c r="BL17" s="22"/>
      <c r="BM17" s="22"/>
      <c r="BN17" s="22"/>
      <c r="BO17" s="22"/>
      <c r="BP17" s="6"/>
      <c r="BQ17" s="22"/>
      <c r="BR17" s="22"/>
      <c r="BS17" s="22"/>
      <c r="BT17" s="22"/>
      <c r="BU17" s="23"/>
    </row>
    <row r="18" spans="1:73" ht="15.75" thickBot="1" x14ac:dyDescent="0.3">
      <c r="A18" s="5"/>
      <c r="B18" s="213"/>
      <c r="C18" s="213"/>
      <c r="D18" s="940">
        <v>2021</v>
      </c>
      <c r="E18" s="941"/>
      <c r="F18" s="942"/>
      <c r="G18" s="436"/>
      <c r="H18" s="213"/>
      <c r="I18" s="940">
        <v>2020</v>
      </c>
      <c r="J18" s="941"/>
      <c r="K18" s="941"/>
      <c r="L18" s="941"/>
      <c r="M18" s="942"/>
      <c r="N18" s="213"/>
      <c r="O18" s="928">
        <v>2019</v>
      </c>
      <c r="P18" s="929"/>
      <c r="Q18" s="929"/>
      <c r="R18" s="929"/>
      <c r="S18" s="930"/>
      <c r="T18" s="213"/>
      <c r="U18" s="928">
        <v>2018</v>
      </c>
      <c r="V18" s="929"/>
      <c r="W18" s="929"/>
      <c r="X18" s="929"/>
      <c r="Y18" s="930"/>
      <c r="Z18" s="213"/>
      <c r="AA18" s="928">
        <v>2017</v>
      </c>
      <c r="AB18" s="929"/>
      <c r="AC18" s="929"/>
      <c r="AD18" s="929"/>
      <c r="AE18" s="930"/>
      <c r="AF18" s="213"/>
      <c r="AG18" s="928">
        <v>2016</v>
      </c>
      <c r="AH18" s="929"/>
      <c r="AI18" s="929"/>
      <c r="AJ18" s="929"/>
      <c r="AK18" s="930"/>
      <c r="AL18" s="6"/>
      <c r="AM18" s="928">
        <v>2015</v>
      </c>
      <c r="AN18" s="929"/>
      <c r="AO18" s="929"/>
      <c r="AP18" s="929"/>
      <c r="AQ18" s="930"/>
      <c r="AR18" s="6"/>
      <c r="AS18" s="928">
        <v>2014</v>
      </c>
      <c r="AT18" s="929"/>
      <c r="AU18" s="929"/>
      <c r="AV18" s="929"/>
      <c r="AW18" s="930"/>
      <c r="AX18" s="6"/>
      <c r="AY18" s="928">
        <v>2013</v>
      </c>
      <c r="AZ18" s="929"/>
      <c r="BA18" s="929"/>
      <c r="BB18" s="929"/>
      <c r="BC18" s="930"/>
      <c r="BD18" s="6"/>
      <c r="BE18" s="928">
        <v>2012</v>
      </c>
      <c r="BF18" s="929"/>
      <c r="BG18" s="929"/>
      <c r="BH18" s="929"/>
      <c r="BI18" s="930"/>
      <c r="BJ18" s="6"/>
      <c r="BK18" s="928">
        <v>2011</v>
      </c>
      <c r="BL18" s="929"/>
      <c r="BM18" s="929"/>
      <c r="BN18" s="929"/>
      <c r="BO18" s="930"/>
      <c r="BP18" s="6"/>
      <c r="BQ18" s="928">
        <v>2010</v>
      </c>
      <c r="BR18" s="929"/>
      <c r="BS18" s="929"/>
      <c r="BT18" s="929"/>
      <c r="BU18" s="930"/>
    </row>
    <row r="19" spans="1:73" x14ac:dyDescent="0.25">
      <c r="A19" s="5"/>
      <c r="B19" s="213"/>
      <c r="C19" s="213"/>
      <c r="D19" s="75" t="s">
        <v>277</v>
      </c>
      <c r="E19" s="10" t="s">
        <v>278</v>
      </c>
      <c r="F19" s="13" t="s">
        <v>279</v>
      </c>
      <c r="G19" s="10"/>
      <c r="H19" s="213"/>
      <c r="I19" s="75" t="s">
        <v>277</v>
      </c>
      <c r="J19" s="10" t="s">
        <v>278</v>
      </c>
      <c r="K19" s="10" t="s">
        <v>279</v>
      </c>
      <c r="L19" s="10" t="s">
        <v>280</v>
      </c>
      <c r="M19" s="13" t="s">
        <v>259</v>
      </c>
      <c r="N19" s="213"/>
      <c r="O19" s="75" t="s">
        <v>277</v>
      </c>
      <c r="P19" s="10" t="s">
        <v>278</v>
      </c>
      <c r="Q19" s="10" t="s">
        <v>279</v>
      </c>
      <c r="R19" s="10" t="s">
        <v>280</v>
      </c>
      <c r="S19" s="13" t="s">
        <v>260</v>
      </c>
      <c r="T19" s="213"/>
      <c r="U19" s="75" t="s">
        <v>277</v>
      </c>
      <c r="V19" s="10" t="s">
        <v>278</v>
      </c>
      <c r="W19" s="10" t="s">
        <v>279</v>
      </c>
      <c r="X19" s="10" t="s">
        <v>280</v>
      </c>
      <c r="Y19" s="13" t="s">
        <v>261</v>
      </c>
      <c r="Z19" s="213"/>
      <c r="AA19" s="75" t="s">
        <v>277</v>
      </c>
      <c r="AB19" s="10" t="s">
        <v>278</v>
      </c>
      <c r="AC19" s="10" t="s">
        <v>279</v>
      </c>
      <c r="AD19" s="10" t="s">
        <v>280</v>
      </c>
      <c r="AE19" s="13" t="s">
        <v>262</v>
      </c>
      <c r="AF19" s="213"/>
      <c r="AG19" s="75" t="s">
        <v>277</v>
      </c>
      <c r="AH19" s="10" t="s">
        <v>278</v>
      </c>
      <c r="AI19" s="10" t="s">
        <v>279</v>
      </c>
      <c r="AJ19" s="10" t="s">
        <v>280</v>
      </c>
      <c r="AK19" s="13" t="s">
        <v>263</v>
      </c>
      <c r="AL19" s="6"/>
      <c r="AM19" s="75" t="s">
        <v>277</v>
      </c>
      <c r="AN19" s="10" t="s">
        <v>278</v>
      </c>
      <c r="AO19" s="10" t="s">
        <v>279</v>
      </c>
      <c r="AP19" s="10" t="s">
        <v>280</v>
      </c>
      <c r="AQ19" s="13" t="s">
        <v>264</v>
      </c>
      <c r="AR19" s="6"/>
      <c r="AS19" s="75" t="s">
        <v>277</v>
      </c>
      <c r="AT19" s="10" t="s">
        <v>278</v>
      </c>
      <c r="AU19" s="10" t="s">
        <v>279</v>
      </c>
      <c r="AV19" s="10" t="s">
        <v>280</v>
      </c>
      <c r="AW19" s="13" t="s">
        <v>265</v>
      </c>
      <c r="AX19" s="6"/>
      <c r="AY19" s="75" t="s">
        <v>277</v>
      </c>
      <c r="AZ19" s="10" t="s">
        <v>278</v>
      </c>
      <c r="BA19" s="10" t="s">
        <v>279</v>
      </c>
      <c r="BB19" s="10" t="s">
        <v>280</v>
      </c>
      <c r="BC19" s="13" t="s">
        <v>266</v>
      </c>
      <c r="BD19" s="6"/>
      <c r="BE19" s="75" t="s">
        <v>277</v>
      </c>
      <c r="BF19" s="10" t="s">
        <v>278</v>
      </c>
      <c r="BG19" s="10" t="s">
        <v>279</v>
      </c>
      <c r="BH19" s="10" t="s">
        <v>280</v>
      </c>
      <c r="BI19" s="13" t="s">
        <v>267</v>
      </c>
      <c r="BJ19" s="6"/>
      <c r="BK19" s="75" t="s">
        <v>277</v>
      </c>
      <c r="BL19" s="10" t="s">
        <v>278</v>
      </c>
      <c r="BM19" s="10" t="s">
        <v>279</v>
      </c>
      <c r="BN19" s="10" t="s">
        <v>280</v>
      </c>
      <c r="BO19" s="13" t="s">
        <v>268</v>
      </c>
      <c r="BP19" s="6"/>
      <c r="BQ19" s="75" t="s">
        <v>277</v>
      </c>
      <c r="BR19" s="10" t="s">
        <v>278</v>
      </c>
      <c r="BS19" s="10" t="s">
        <v>279</v>
      </c>
      <c r="BT19" s="10" t="s">
        <v>280</v>
      </c>
      <c r="BU19" s="13" t="s">
        <v>269</v>
      </c>
    </row>
    <row r="20" spans="1:73" x14ac:dyDescent="0.25">
      <c r="A20" s="5"/>
      <c r="B20" s="213"/>
      <c r="C20" s="213"/>
      <c r="D20" s="24"/>
      <c r="E20" s="366"/>
      <c r="F20" s="23"/>
      <c r="G20" s="366"/>
      <c r="H20" s="213"/>
      <c r="I20" s="24"/>
      <c r="J20" s="366"/>
      <c r="K20" s="366"/>
      <c r="L20" s="366"/>
      <c r="M20" s="23"/>
      <c r="N20" s="213"/>
      <c r="O20" s="24"/>
      <c r="P20" s="22"/>
      <c r="Q20" s="22"/>
      <c r="R20" s="22"/>
      <c r="S20" s="23"/>
      <c r="T20" s="213"/>
      <c r="U20" s="24"/>
      <c r="V20" s="22"/>
      <c r="W20" s="22"/>
      <c r="X20" s="22"/>
      <c r="Y20" s="23"/>
      <c r="Z20" s="213"/>
      <c r="AA20" s="24"/>
      <c r="AB20" s="22"/>
      <c r="AC20" s="22"/>
      <c r="AD20" s="22"/>
      <c r="AE20" s="23"/>
      <c r="AF20" s="213"/>
      <c r="AG20" s="24"/>
      <c r="AH20" s="22"/>
      <c r="AI20" s="22"/>
      <c r="AJ20" s="22"/>
      <c r="AK20" s="23"/>
      <c r="AL20" s="6"/>
      <c r="AM20" s="24"/>
      <c r="AN20" s="22"/>
      <c r="AO20" s="22"/>
      <c r="AP20" s="22"/>
      <c r="AQ20" s="23"/>
      <c r="AR20" s="6"/>
      <c r="AS20" s="24"/>
      <c r="AT20" s="22"/>
      <c r="AU20" s="22"/>
      <c r="AV20" s="22"/>
      <c r="AW20" s="23"/>
      <c r="AX20" s="6"/>
      <c r="AY20" s="24"/>
      <c r="AZ20" s="22"/>
      <c r="BA20" s="22"/>
      <c r="BB20" s="22"/>
      <c r="BC20" s="23"/>
      <c r="BD20" s="6"/>
      <c r="BE20" s="24"/>
      <c r="BF20" s="22"/>
      <c r="BG20" s="22"/>
      <c r="BH20" s="22"/>
      <c r="BI20" s="23"/>
      <c r="BJ20" s="6"/>
      <c r="BK20" s="24"/>
      <c r="BL20" s="22"/>
      <c r="BM20" s="22"/>
      <c r="BN20" s="22"/>
      <c r="BO20" s="23"/>
      <c r="BP20" s="6"/>
      <c r="BQ20" s="24"/>
      <c r="BR20" s="22"/>
      <c r="BS20" s="22"/>
      <c r="BT20" s="22"/>
      <c r="BU20" s="23"/>
    </row>
    <row r="21" spans="1:73" s="14" customFormat="1" x14ac:dyDescent="0.25">
      <c r="A21" s="16" t="s">
        <v>3</v>
      </c>
      <c r="B21" s="213"/>
      <c r="C21" s="213"/>
      <c r="D21" s="25">
        <v>31478</v>
      </c>
      <c r="E21" s="367">
        <v>33448</v>
      </c>
      <c r="F21" s="21">
        <v>10827</v>
      </c>
      <c r="G21" s="367"/>
      <c r="H21" s="213"/>
      <c r="I21" s="25">
        <v>24960</v>
      </c>
      <c r="J21" s="367">
        <v>24453</v>
      </c>
      <c r="K21" s="367">
        <v>31186</v>
      </c>
      <c r="L21" s="367">
        <v>32516</v>
      </c>
      <c r="M21" s="21">
        <v>113115</v>
      </c>
      <c r="N21" s="213"/>
      <c r="O21" s="25">
        <v>22204</v>
      </c>
      <c r="P21" s="20">
        <v>20633</v>
      </c>
      <c r="Q21" s="20">
        <v>24729</v>
      </c>
      <c r="R21" s="20">
        <v>28598</v>
      </c>
      <c r="S21" s="21">
        <v>96164</v>
      </c>
      <c r="T21" s="213"/>
      <c r="U21" s="25">
        <v>23453</v>
      </c>
      <c r="V21" s="20">
        <v>20416</v>
      </c>
      <c r="W21" s="20">
        <v>17872</v>
      </c>
      <c r="X21" s="20">
        <v>20917</v>
      </c>
      <c r="Y21" s="21">
        <v>82658</v>
      </c>
      <c r="Z21" s="213"/>
      <c r="AA21" s="25">
        <v>27978</v>
      </c>
      <c r="AB21" s="20">
        <v>19607</v>
      </c>
      <c r="AC21" s="20">
        <v>18423</v>
      </c>
      <c r="AD21" s="20">
        <v>25948</v>
      </c>
      <c r="AE21" s="21">
        <v>91956</v>
      </c>
      <c r="AF21" s="213"/>
      <c r="AG21" s="25">
        <v>29000</v>
      </c>
      <c r="AH21" s="20">
        <v>21903</v>
      </c>
      <c r="AI21" s="20">
        <v>23810</v>
      </c>
      <c r="AJ21" s="20">
        <v>29098</v>
      </c>
      <c r="AK21" s="21">
        <v>103811</v>
      </c>
      <c r="AL21" s="26"/>
      <c r="AM21" s="25">
        <v>25853</v>
      </c>
      <c r="AN21" s="20">
        <v>24756</v>
      </c>
      <c r="AO21" s="20">
        <v>23404</v>
      </c>
      <c r="AP21" s="20">
        <v>27132</v>
      </c>
      <c r="AQ21" s="21">
        <v>101145</v>
      </c>
      <c r="AR21" s="26"/>
      <c r="AS21" s="25">
        <v>28895</v>
      </c>
      <c r="AT21" s="20">
        <v>18957</v>
      </c>
      <c r="AU21" s="20">
        <v>19916</v>
      </c>
      <c r="AV21" s="20">
        <v>22381</v>
      </c>
      <c r="AW21" s="21">
        <v>90149</v>
      </c>
      <c r="AX21" s="26"/>
      <c r="AY21" s="25">
        <v>29732</v>
      </c>
      <c r="AZ21" s="20">
        <v>31854</v>
      </c>
      <c r="BA21" s="20">
        <v>35242</v>
      </c>
      <c r="BB21" s="20">
        <v>29713</v>
      </c>
      <c r="BC21" s="21">
        <v>126541</v>
      </c>
      <c r="BD21" s="26"/>
      <c r="BE21" s="25">
        <v>21151</v>
      </c>
      <c r="BF21" s="20">
        <v>22464</v>
      </c>
      <c r="BG21" s="20">
        <v>23385</v>
      </c>
      <c r="BH21" s="20">
        <v>24622</v>
      </c>
      <c r="BI21" s="21">
        <v>91622</v>
      </c>
      <c r="BJ21" s="26"/>
      <c r="BK21" s="25">
        <v>20203</v>
      </c>
      <c r="BL21" s="20">
        <v>18622</v>
      </c>
      <c r="BM21" s="20">
        <v>21786</v>
      </c>
      <c r="BN21" s="20">
        <v>21611</v>
      </c>
      <c r="BO21" s="21">
        <v>82222</v>
      </c>
      <c r="BP21" s="26"/>
      <c r="BQ21" s="25">
        <v>0</v>
      </c>
      <c r="BR21" s="20">
        <v>13579</v>
      </c>
      <c r="BS21" s="20">
        <v>18475</v>
      </c>
      <c r="BT21" s="20">
        <v>16912</v>
      </c>
      <c r="BU21" s="21">
        <v>48966</v>
      </c>
    </row>
    <row r="22" spans="1:73" s="189" customFormat="1" x14ac:dyDescent="0.25">
      <c r="A22" s="16" t="s">
        <v>4</v>
      </c>
      <c r="B22" s="255"/>
      <c r="C22" s="255"/>
      <c r="D22" s="257">
        <v>22582</v>
      </c>
      <c r="E22" s="368">
        <v>24568</v>
      </c>
      <c r="F22" s="258">
        <v>8474</v>
      </c>
      <c r="G22" s="368"/>
      <c r="H22" s="255"/>
      <c r="I22" s="257">
        <v>18353</v>
      </c>
      <c r="J22" s="368">
        <v>18113</v>
      </c>
      <c r="K22" s="368">
        <v>23075</v>
      </c>
      <c r="L22" s="368">
        <v>24596</v>
      </c>
      <c r="M22" s="258">
        <v>84137</v>
      </c>
      <c r="N22" s="255"/>
      <c r="O22" s="257">
        <v>17784</v>
      </c>
      <c r="P22" s="256">
        <v>15983</v>
      </c>
      <c r="Q22" s="256">
        <v>19031</v>
      </c>
      <c r="R22" s="256">
        <v>22360</v>
      </c>
      <c r="S22" s="258">
        <v>75158</v>
      </c>
      <c r="T22" s="255"/>
      <c r="U22" s="257">
        <v>17204</v>
      </c>
      <c r="V22" s="256">
        <v>15397</v>
      </c>
      <c r="W22" s="256">
        <v>13810</v>
      </c>
      <c r="X22" s="256">
        <v>16613</v>
      </c>
      <c r="Y22" s="258">
        <v>63024</v>
      </c>
      <c r="Z22" s="255"/>
      <c r="AA22" s="257">
        <v>20138</v>
      </c>
      <c r="AB22" s="256">
        <v>13993</v>
      </c>
      <c r="AC22" s="256">
        <v>13026</v>
      </c>
      <c r="AD22" s="256">
        <v>19154</v>
      </c>
      <c r="AE22" s="258">
        <v>66311</v>
      </c>
      <c r="AF22" s="255"/>
      <c r="AG22" s="257">
        <v>19699</v>
      </c>
      <c r="AH22" s="256">
        <v>15818</v>
      </c>
      <c r="AI22" s="256">
        <v>17680</v>
      </c>
      <c r="AJ22" s="256">
        <v>21108</v>
      </c>
      <c r="AK22" s="258">
        <v>74305</v>
      </c>
      <c r="AL22" s="161"/>
      <c r="AM22" s="257">
        <v>20083</v>
      </c>
      <c r="AN22" s="256">
        <v>18172</v>
      </c>
      <c r="AO22" s="256">
        <v>16207</v>
      </c>
      <c r="AP22" s="256">
        <v>19472</v>
      </c>
      <c r="AQ22" s="258">
        <v>73934</v>
      </c>
      <c r="AR22" s="161"/>
      <c r="AS22" s="257">
        <v>22895</v>
      </c>
      <c r="AT22" s="256">
        <v>17189</v>
      </c>
      <c r="AU22" s="256">
        <v>17757</v>
      </c>
      <c r="AV22" s="256">
        <v>19049</v>
      </c>
      <c r="AW22" s="258">
        <v>76890</v>
      </c>
      <c r="AX22" s="161"/>
      <c r="AY22" s="257">
        <v>22099</v>
      </c>
      <c r="AZ22" s="256">
        <v>23995</v>
      </c>
      <c r="BA22" s="256">
        <v>26496</v>
      </c>
      <c r="BB22" s="256">
        <v>23276</v>
      </c>
      <c r="BC22" s="258">
        <v>95866</v>
      </c>
      <c r="BD22" s="161"/>
      <c r="BE22" s="257">
        <v>16105</v>
      </c>
      <c r="BF22" s="256">
        <v>16707</v>
      </c>
      <c r="BG22" s="256">
        <v>17109</v>
      </c>
      <c r="BH22" s="256">
        <v>18129</v>
      </c>
      <c r="BI22" s="258">
        <v>68050</v>
      </c>
      <c r="BJ22" s="161"/>
      <c r="BK22" s="257">
        <v>15174</v>
      </c>
      <c r="BL22" s="256">
        <v>13758</v>
      </c>
      <c r="BM22" s="256">
        <v>16364</v>
      </c>
      <c r="BN22" s="256">
        <v>16267</v>
      </c>
      <c r="BO22" s="258">
        <v>61563</v>
      </c>
      <c r="BP22" s="161"/>
      <c r="BQ22" s="257">
        <v>0</v>
      </c>
      <c r="BR22" s="256">
        <v>10185</v>
      </c>
      <c r="BS22" s="256">
        <v>14435</v>
      </c>
      <c r="BT22" s="256">
        <v>13075</v>
      </c>
      <c r="BU22" s="258">
        <v>37695</v>
      </c>
    </row>
    <row r="23" spans="1:73" s="14" customFormat="1" x14ac:dyDescent="0.25">
      <c r="A23" s="16" t="s">
        <v>5</v>
      </c>
      <c r="B23" s="213"/>
      <c r="C23" s="213"/>
      <c r="D23" s="25">
        <v>8896</v>
      </c>
      <c r="E23" s="367">
        <v>8880</v>
      </c>
      <c r="F23" s="21">
        <v>2353</v>
      </c>
      <c r="G23" s="367"/>
      <c r="H23" s="213"/>
      <c r="I23" s="25">
        <v>6607</v>
      </c>
      <c r="J23" s="367">
        <v>6340</v>
      </c>
      <c r="K23" s="367">
        <v>8111</v>
      </c>
      <c r="L23" s="367">
        <v>7920</v>
      </c>
      <c r="M23" s="21">
        <v>28978</v>
      </c>
      <c r="N23" s="213"/>
      <c r="O23" s="25">
        <v>4420</v>
      </c>
      <c r="P23" s="20">
        <v>4650</v>
      </c>
      <c r="Q23" s="20">
        <v>5698</v>
      </c>
      <c r="R23" s="20">
        <v>6238</v>
      </c>
      <c r="S23" s="21">
        <v>21006</v>
      </c>
      <c r="T23" s="213"/>
      <c r="U23" s="25">
        <v>6249</v>
      </c>
      <c r="V23" s="20">
        <v>5019</v>
      </c>
      <c r="W23" s="20">
        <v>4062</v>
      </c>
      <c r="X23" s="20">
        <v>4304</v>
      </c>
      <c r="Y23" s="21">
        <v>19634</v>
      </c>
      <c r="Z23" s="213"/>
      <c r="AA23" s="25">
        <v>7840</v>
      </c>
      <c r="AB23" s="20">
        <v>5614</v>
      </c>
      <c r="AC23" s="20">
        <v>5397</v>
      </c>
      <c r="AD23" s="20">
        <v>6794</v>
      </c>
      <c r="AE23" s="21">
        <v>25645</v>
      </c>
      <c r="AF23" s="213"/>
      <c r="AG23" s="25">
        <v>9301</v>
      </c>
      <c r="AH23" s="20">
        <v>6085</v>
      </c>
      <c r="AI23" s="20">
        <v>6130</v>
      </c>
      <c r="AJ23" s="20">
        <v>7990</v>
      </c>
      <c r="AK23" s="21">
        <v>29506</v>
      </c>
      <c r="AL23" s="26"/>
      <c r="AM23" s="25">
        <v>5770</v>
      </c>
      <c r="AN23" s="20">
        <v>6584</v>
      </c>
      <c r="AO23" s="20">
        <v>7197</v>
      </c>
      <c r="AP23" s="20">
        <v>7660</v>
      </c>
      <c r="AQ23" s="21">
        <v>27211</v>
      </c>
      <c r="AR23" s="26"/>
      <c r="AS23" s="25">
        <v>6000</v>
      </c>
      <c r="AT23" s="20">
        <v>1768</v>
      </c>
      <c r="AU23" s="20">
        <v>2159</v>
      </c>
      <c r="AV23" s="20">
        <v>3332</v>
      </c>
      <c r="AW23" s="21">
        <v>13259</v>
      </c>
      <c r="AX23" s="26"/>
      <c r="AY23" s="25">
        <v>7633</v>
      </c>
      <c r="AZ23" s="20">
        <v>7859</v>
      </c>
      <c r="BA23" s="20">
        <v>8746</v>
      </c>
      <c r="BB23" s="20">
        <v>6437</v>
      </c>
      <c r="BC23" s="21">
        <v>30675</v>
      </c>
      <c r="BD23" s="26"/>
      <c r="BE23" s="25">
        <v>5046</v>
      </c>
      <c r="BF23" s="20">
        <v>5757</v>
      </c>
      <c r="BG23" s="20">
        <v>6276</v>
      </c>
      <c r="BH23" s="20">
        <v>6493</v>
      </c>
      <c r="BI23" s="21">
        <v>23572</v>
      </c>
      <c r="BJ23" s="26"/>
      <c r="BK23" s="25">
        <v>5029</v>
      </c>
      <c r="BL23" s="20">
        <v>4864</v>
      </c>
      <c r="BM23" s="20">
        <v>5422</v>
      </c>
      <c r="BN23" s="20">
        <v>5344</v>
      </c>
      <c r="BO23" s="21">
        <v>20659</v>
      </c>
      <c r="BP23" s="26"/>
      <c r="BQ23" s="25">
        <v>0</v>
      </c>
      <c r="BR23" s="20">
        <v>3394</v>
      </c>
      <c r="BS23" s="20">
        <v>4040</v>
      </c>
      <c r="BT23" s="20">
        <v>3837</v>
      </c>
      <c r="BU23" s="21">
        <v>11271</v>
      </c>
    </row>
    <row r="24" spans="1:73" ht="15" hidden="1" customHeight="1" outlineLevel="1" x14ac:dyDescent="0.25">
      <c r="A24" s="5" t="s">
        <v>6</v>
      </c>
      <c r="B24" s="213"/>
      <c r="C24" s="213"/>
      <c r="D24" s="27">
        <v>3141</v>
      </c>
      <c r="E24" s="369">
        <v>2852</v>
      </c>
      <c r="F24" s="29">
        <v>5537</v>
      </c>
      <c r="G24" s="369"/>
      <c r="H24" s="213"/>
      <c r="I24" s="27">
        <v>3337</v>
      </c>
      <c r="J24" s="369">
        <v>2815</v>
      </c>
      <c r="K24" s="369">
        <v>2250</v>
      </c>
      <c r="L24" s="369">
        <v>3250</v>
      </c>
      <c r="M24" s="23">
        <v>11652</v>
      </c>
      <c r="N24" s="213"/>
      <c r="O24" s="27">
        <v>2862</v>
      </c>
      <c r="P24" s="28">
        <v>2849</v>
      </c>
      <c r="Q24" s="28">
        <v>2847</v>
      </c>
      <c r="R24" s="28">
        <v>3399</v>
      </c>
      <c r="S24" s="23">
        <v>11957</v>
      </c>
      <c r="T24" s="213"/>
      <c r="U24" s="27">
        <v>3291</v>
      </c>
      <c r="V24" s="28">
        <v>3265</v>
      </c>
      <c r="W24" s="28">
        <v>3452</v>
      </c>
      <c r="X24" s="28">
        <v>3150</v>
      </c>
      <c r="Y24" s="23">
        <v>13158</v>
      </c>
      <c r="Z24" s="213"/>
      <c r="AA24" s="27">
        <v>4979</v>
      </c>
      <c r="AB24" s="28">
        <v>3101</v>
      </c>
      <c r="AC24" s="28">
        <v>3204</v>
      </c>
      <c r="AD24" s="28">
        <v>4076</v>
      </c>
      <c r="AE24" s="23">
        <v>15360</v>
      </c>
      <c r="AF24" s="213"/>
      <c r="AG24" s="27">
        <v>4071</v>
      </c>
      <c r="AH24" s="28">
        <v>3080</v>
      </c>
      <c r="AI24" s="28">
        <v>3332</v>
      </c>
      <c r="AJ24" s="28">
        <v>4253</v>
      </c>
      <c r="AK24" s="23">
        <v>14736</v>
      </c>
      <c r="AL24" s="26"/>
      <c r="AM24" s="27">
        <v>3261</v>
      </c>
      <c r="AN24" s="28">
        <v>3431</v>
      </c>
      <c r="AO24" s="28">
        <v>3263</v>
      </c>
      <c r="AP24" s="28">
        <v>3126</v>
      </c>
      <c r="AQ24" s="23">
        <v>13081</v>
      </c>
      <c r="AR24" s="26"/>
      <c r="AS24" s="27">
        <v>3210</v>
      </c>
      <c r="AT24" s="28">
        <v>2918</v>
      </c>
      <c r="AU24" s="28">
        <v>2746</v>
      </c>
      <c r="AV24" s="28">
        <v>2715</v>
      </c>
      <c r="AW24" s="23">
        <v>11589</v>
      </c>
      <c r="AX24" s="26"/>
      <c r="AY24" s="27">
        <v>3421</v>
      </c>
      <c r="AZ24" s="28">
        <v>3460</v>
      </c>
      <c r="BA24" s="28">
        <v>3442</v>
      </c>
      <c r="BB24" s="28">
        <v>3300</v>
      </c>
      <c r="BC24" s="23">
        <v>13623</v>
      </c>
      <c r="BD24" s="26"/>
      <c r="BE24" s="27">
        <v>3052</v>
      </c>
      <c r="BF24" s="28">
        <v>2760</v>
      </c>
      <c r="BG24" s="28">
        <v>2870</v>
      </c>
      <c r="BH24" s="28">
        <v>3421</v>
      </c>
      <c r="BI24" s="23">
        <v>12103</v>
      </c>
      <c r="BJ24" s="26"/>
      <c r="BK24" s="27">
        <v>2714</v>
      </c>
      <c r="BL24" s="28">
        <v>2427</v>
      </c>
      <c r="BM24" s="28">
        <v>2546</v>
      </c>
      <c r="BN24" s="28">
        <v>2958</v>
      </c>
      <c r="BO24" s="23">
        <v>10645</v>
      </c>
      <c r="BP24" s="26"/>
      <c r="BQ24" s="27">
        <v>1450</v>
      </c>
      <c r="BR24" s="28">
        <v>2148</v>
      </c>
      <c r="BS24" s="28">
        <v>2241</v>
      </c>
      <c r="BT24" s="28">
        <v>1985</v>
      </c>
      <c r="BU24" s="23">
        <v>7824</v>
      </c>
    </row>
    <row r="25" spans="1:73" ht="15" hidden="1" customHeight="1" outlineLevel="1" x14ac:dyDescent="0.25">
      <c r="A25" s="5" t="s">
        <v>7</v>
      </c>
      <c r="B25" s="213"/>
      <c r="C25" s="213"/>
      <c r="D25" s="27">
        <v>125</v>
      </c>
      <c r="E25" s="369">
        <v>125</v>
      </c>
      <c r="F25" s="29">
        <v>44</v>
      </c>
      <c r="G25" s="369"/>
      <c r="H25" s="213"/>
      <c r="I25" s="27">
        <v>125</v>
      </c>
      <c r="J25" s="369">
        <v>125</v>
      </c>
      <c r="K25" s="369">
        <v>125</v>
      </c>
      <c r="L25" s="369">
        <v>125</v>
      </c>
      <c r="M25" s="23">
        <v>500</v>
      </c>
      <c r="N25" s="213"/>
      <c r="O25" s="27">
        <v>125</v>
      </c>
      <c r="P25" s="28">
        <v>125</v>
      </c>
      <c r="Q25" s="28">
        <v>125</v>
      </c>
      <c r="R25" s="28">
        <v>125</v>
      </c>
      <c r="S25" s="23">
        <v>500</v>
      </c>
      <c r="T25" s="213"/>
      <c r="U25" s="27">
        <v>125</v>
      </c>
      <c r="V25" s="28">
        <v>125</v>
      </c>
      <c r="W25" s="28">
        <v>125</v>
      </c>
      <c r="X25" s="28">
        <v>125</v>
      </c>
      <c r="Y25" s="23">
        <v>500</v>
      </c>
      <c r="Z25" s="213"/>
      <c r="AA25" s="27">
        <v>125</v>
      </c>
      <c r="AB25" s="28">
        <v>125</v>
      </c>
      <c r="AC25" s="28">
        <v>125</v>
      </c>
      <c r="AD25" s="28">
        <v>125</v>
      </c>
      <c r="AE25" s="23">
        <v>500</v>
      </c>
      <c r="AF25" s="213"/>
      <c r="AG25" s="27">
        <v>125</v>
      </c>
      <c r="AH25" s="28">
        <v>125</v>
      </c>
      <c r="AI25" s="28">
        <v>125</v>
      </c>
      <c r="AJ25" s="28">
        <v>125</v>
      </c>
      <c r="AK25" s="23">
        <v>500</v>
      </c>
      <c r="AL25" s="26"/>
      <c r="AM25" s="27">
        <v>125</v>
      </c>
      <c r="AN25" s="28">
        <v>125</v>
      </c>
      <c r="AO25" s="28">
        <v>125</v>
      </c>
      <c r="AP25" s="28">
        <v>125</v>
      </c>
      <c r="AQ25" s="23">
        <v>500</v>
      </c>
      <c r="AR25" s="26"/>
      <c r="AS25" s="27">
        <v>125</v>
      </c>
      <c r="AT25" s="28">
        <v>125</v>
      </c>
      <c r="AU25" s="28">
        <v>125</v>
      </c>
      <c r="AV25" s="28">
        <v>125</v>
      </c>
      <c r="AW25" s="23">
        <v>500</v>
      </c>
      <c r="AX25" s="26"/>
      <c r="AY25" s="27">
        <v>125</v>
      </c>
      <c r="AZ25" s="28">
        <v>125</v>
      </c>
      <c r="BA25" s="28">
        <v>125</v>
      </c>
      <c r="BB25" s="28">
        <v>125</v>
      </c>
      <c r="BC25" s="23">
        <v>500</v>
      </c>
      <c r="BD25" s="26"/>
      <c r="BE25" s="27">
        <v>125</v>
      </c>
      <c r="BF25" s="28">
        <v>125</v>
      </c>
      <c r="BG25" s="28">
        <v>125</v>
      </c>
      <c r="BH25" s="28">
        <v>125</v>
      </c>
      <c r="BI25" s="23">
        <v>500</v>
      </c>
      <c r="BJ25" s="26"/>
      <c r="BK25" s="27">
        <v>125</v>
      </c>
      <c r="BL25" s="28">
        <v>125</v>
      </c>
      <c r="BM25" s="28">
        <v>125</v>
      </c>
      <c r="BN25" s="28">
        <v>125</v>
      </c>
      <c r="BO25" s="23">
        <v>500</v>
      </c>
      <c r="BP25" s="26"/>
      <c r="BQ25" s="27">
        <v>0</v>
      </c>
      <c r="BR25" s="28">
        <v>125</v>
      </c>
      <c r="BS25" s="28">
        <v>125</v>
      </c>
      <c r="BT25" s="28">
        <v>125</v>
      </c>
      <c r="BU25" s="23">
        <v>375</v>
      </c>
    </row>
    <row r="26" spans="1:73" ht="15" hidden="1" customHeight="1" outlineLevel="1" x14ac:dyDescent="0.25">
      <c r="A26" s="5" t="s">
        <v>8</v>
      </c>
      <c r="B26" s="213"/>
      <c r="C26" s="213"/>
      <c r="D26" s="24">
        <v>0</v>
      </c>
      <c r="E26" s="366">
        <v>0</v>
      </c>
      <c r="F26" s="23">
        <v>0</v>
      </c>
      <c r="G26" s="366"/>
      <c r="H26" s="213"/>
      <c r="I26" s="24">
        <v>0</v>
      </c>
      <c r="J26" s="366">
        <v>0</v>
      </c>
      <c r="K26" s="366">
        <v>0</v>
      </c>
      <c r="L26" s="366">
        <v>0</v>
      </c>
      <c r="M26" s="23">
        <v>0</v>
      </c>
      <c r="N26" s="213"/>
      <c r="O26" s="24">
        <v>18</v>
      </c>
      <c r="P26" s="22">
        <v>5</v>
      </c>
      <c r="Q26" s="22">
        <v>0</v>
      </c>
      <c r="R26" s="22">
        <v>0</v>
      </c>
      <c r="S26" s="23">
        <v>23</v>
      </c>
      <c r="T26" s="213"/>
      <c r="U26" s="24">
        <v>18</v>
      </c>
      <c r="V26" s="22">
        <v>17</v>
      </c>
      <c r="W26" s="22">
        <v>18</v>
      </c>
      <c r="X26" s="22">
        <v>17</v>
      </c>
      <c r="Y26" s="23">
        <v>70</v>
      </c>
      <c r="Z26" s="213"/>
      <c r="AA26" s="24">
        <v>256</v>
      </c>
      <c r="AB26" s="22">
        <v>18</v>
      </c>
      <c r="AC26" s="22">
        <v>18</v>
      </c>
      <c r="AD26" s="22">
        <v>17</v>
      </c>
      <c r="AE26" s="23">
        <v>309</v>
      </c>
      <c r="AF26" s="213"/>
      <c r="AG26" s="24">
        <v>264</v>
      </c>
      <c r="AH26" s="22">
        <v>259</v>
      </c>
      <c r="AI26" s="22">
        <v>256</v>
      </c>
      <c r="AJ26" s="22">
        <v>257</v>
      </c>
      <c r="AK26" s="23">
        <v>1036</v>
      </c>
      <c r="AL26" s="26"/>
      <c r="AM26" s="24">
        <v>980</v>
      </c>
      <c r="AN26" s="22">
        <v>264</v>
      </c>
      <c r="AO26" s="22">
        <v>264</v>
      </c>
      <c r="AP26" s="22">
        <v>264</v>
      </c>
      <c r="AQ26" s="23">
        <v>1772</v>
      </c>
      <c r="AR26" s="26"/>
      <c r="AS26" s="24">
        <v>955</v>
      </c>
      <c r="AT26" s="22">
        <v>972</v>
      </c>
      <c r="AU26" s="22">
        <v>980</v>
      </c>
      <c r="AV26" s="22">
        <v>980</v>
      </c>
      <c r="AW26" s="23">
        <v>3887</v>
      </c>
      <c r="AX26" s="26"/>
      <c r="AY26" s="24">
        <v>1230</v>
      </c>
      <c r="AZ26" s="22">
        <v>955</v>
      </c>
      <c r="BA26" s="22">
        <v>955</v>
      </c>
      <c r="BB26" s="22">
        <v>955</v>
      </c>
      <c r="BC26" s="23">
        <v>4095</v>
      </c>
      <c r="BD26" s="26"/>
      <c r="BE26" s="24">
        <v>1294</v>
      </c>
      <c r="BF26" s="22">
        <v>1230</v>
      </c>
      <c r="BG26" s="22">
        <v>1230</v>
      </c>
      <c r="BH26" s="22">
        <v>1230</v>
      </c>
      <c r="BI26" s="23">
        <v>4984</v>
      </c>
      <c r="BJ26" s="26"/>
      <c r="BK26" s="24">
        <v>1294</v>
      </c>
      <c r="BL26" s="22">
        <v>1295</v>
      </c>
      <c r="BM26" s="22">
        <v>1294</v>
      </c>
      <c r="BN26" s="22">
        <v>1295</v>
      </c>
      <c r="BO26" s="23">
        <v>5178</v>
      </c>
      <c r="BP26" s="26"/>
      <c r="BQ26" s="24">
        <v>0</v>
      </c>
      <c r="BR26" s="22">
        <v>1290</v>
      </c>
      <c r="BS26" s="22">
        <v>1299</v>
      </c>
      <c r="BT26" s="22">
        <v>1294</v>
      </c>
      <c r="BU26" s="23">
        <v>3883</v>
      </c>
    </row>
    <row r="27" spans="1:73" s="159" customFormat="1" ht="15" hidden="1" customHeight="1" outlineLevel="1" x14ac:dyDescent="0.25">
      <c r="A27" s="5" t="s">
        <v>9</v>
      </c>
      <c r="B27" s="213"/>
      <c r="C27" s="213"/>
      <c r="D27" s="156">
        <v>0</v>
      </c>
      <c r="E27" s="370">
        <v>0</v>
      </c>
      <c r="F27" s="158">
        <v>0</v>
      </c>
      <c r="G27" s="370"/>
      <c r="H27" s="213"/>
      <c r="I27" s="156">
        <v>0</v>
      </c>
      <c r="J27" s="370">
        <v>0</v>
      </c>
      <c r="K27" s="370">
        <v>0</v>
      </c>
      <c r="L27" s="370">
        <v>0</v>
      </c>
      <c r="M27" s="158">
        <v>0</v>
      </c>
      <c r="N27" s="213"/>
      <c r="O27" s="156">
        <v>0</v>
      </c>
      <c r="P27" s="157">
        <v>0</v>
      </c>
      <c r="Q27" s="157">
        <v>0</v>
      </c>
      <c r="R27" s="157">
        <v>0</v>
      </c>
      <c r="S27" s="158">
        <v>0</v>
      </c>
      <c r="T27" s="213"/>
      <c r="U27" s="156">
        <v>0</v>
      </c>
      <c r="V27" s="157">
        <v>0</v>
      </c>
      <c r="W27" s="157">
        <v>0</v>
      </c>
      <c r="X27" s="157">
        <v>0</v>
      </c>
      <c r="Y27" s="158">
        <v>0</v>
      </c>
      <c r="Z27" s="213"/>
      <c r="AA27" s="156">
        <v>0</v>
      </c>
      <c r="AB27" s="157">
        <v>0</v>
      </c>
      <c r="AC27" s="157">
        <v>0</v>
      </c>
      <c r="AD27" s="157">
        <v>0</v>
      </c>
      <c r="AE27" s="158">
        <v>0</v>
      </c>
      <c r="AF27" s="213"/>
      <c r="AG27" s="156">
        <v>0</v>
      </c>
      <c r="AH27" s="157">
        <v>0</v>
      </c>
      <c r="AI27" s="157">
        <v>0</v>
      </c>
      <c r="AJ27" s="157">
        <v>0</v>
      </c>
      <c r="AK27" s="158">
        <v>0</v>
      </c>
      <c r="AL27" s="161"/>
      <c r="AM27" s="156">
        <v>0</v>
      </c>
      <c r="AN27" s="157">
        <v>0</v>
      </c>
      <c r="AO27" s="157">
        <v>0</v>
      </c>
      <c r="AP27" s="157">
        <v>0</v>
      </c>
      <c r="AQ27" s="158">
        <v>0</v>
      </c>
      <c r="AR27" s="161"/>
      <c r="AS27" s="156">
        <v>0</v>
      </c>
      <c r="AT27" s="157">
        <v>0</v>
      </c>
      <c r="AU27" s="157">
        <v>0</v>
      </c>
      <c r="AV27" s="157">
        <v>0</v>
      </c>
      <c r="AW27" s="158">
        <v>0</v>
      </c>
      <c r="AX27" s="161"/>
      <c r="AY27" s="156">
        <v>0</v>
      </c>
      <c r="AZ27" s="157">
        <v>0</v>
      </c>
      <c r="BA27" s="157">
        <v>0</v>
      </c>
      <c r="BB27" s="157">
        <v>0</v>
      </c>
      <c r="BC27" s="158">
        <v>0</v>
      </c>
      <c r="BD27" s="161"/>
      <c r="BE27" s="156">
        <v>0</v>
      </c>
      <c r="BF27" s="157">
        <v>0</v>
      </c>
      <c r="BG27" s="157">
        <v>0</v>
      </c>
      <c r="BH27" s="157">
        <v>0</v>
      </c>
      <c r="BI27" s="158">
        <v>0</v>
      </c>
      <c r="BJ27" s="161"/>
      <c r="BK27" s="156">
        <v>0</v>
      </c>
      <c r="BL27" s="157">
        <v>0</v>
      </c>
      <c r="BM27" s="157">
        <v>0</v>
      </c>
      <c r="BN27" s="157">
        <v>0</v>
      </c>
      <c r="BO27" s="158">
        <v>0</v>
      </c>
      <c r="BP27" s="161"/>
      <c r="BQ27" s="156">
        <v>0</v>
      </c>
      <c r="BR27" s="157">
        <v>0</v>
      </c>
      <c r="BS27" s="157">
        <v>0</v>
      </c>
      <c r="BT27" s="157">
        <v>0</v>
      </c>
      <c r="BU27" s="158">
        <v>0</v>
      </c>
    </row>
    <row r="28" spans="1:73" s="14" customFormat="1" collapsed="1" x14ac:dyDescent="0.25">
      <c r="A28" s="16" t="s">
        <v>10</v>
      </c>
      <c r="B28" s="213"/>
      <c r="C28" s="213"/>
      <c r="D28" s="25">
        <v>5630</v>
      </c>
      <c r="E28" s="367">
        <v>5903</v>
      </c>
      <c r="F28" s="21">
        <v>-3228</v>
      </c>
      <c r="G28" s="367"/>
      <c r="H28" s="213"/>
      <c r="I28" s="25">
        <v>3145</v>
      </c>
      <c r="J28" s="367">
        <v>3400</v>
      </c>
      <c r="K28" s="367">
        <v>5736</v>
      </c>
      <c r="L28" s="367">
        <v>4545</v>
      </c>
      <c r="M28" s="21">
        <v>16826</v>
      </c>
      <c r="N28" s="213"/>
      <c r="O28" s="25">
        <v>1415</v>
      </c>
      <c r="P28" s="20">
        <v>1671</v>
      </c>
      <c r="Q28" s="20">
        <v>2726</v>
      </c>
      <c r="R28" s="20">
        <v>2714</v>
      </c>
      <c r="S28" s="21">
        <v>8526</v>
      </c>
      <c r="T28" s="213"/>
      <c r="U28" s="25">
        <v>2815</v>
      </c>
      <c r="V28" s="20">
        <v>1612</v>
      </c>
      <c r="W28" s="20">
        <v>467</v>
      </c>
      <c r="X28" s="20">
        <v>1012</v>
      </c>
      <c r="Y28" s="21">
        <v>5906</v>
      </c>
      <c r="Z28" s="213"/>
      <c r="AA28" s="25">
        <v>2480</v>
      </c>
      <c r="AB28" s="20">
        <v>2370</v>
      </c>
      <c r="AC28" s="20">
        <v>2050</v>
      </c>
      <c r="AD28" s="20">
        <v>2576</v>
      </c>
      <c r="AE28" s="21">
        <v>9476</v>
      </c>
      <c r="AF28" s="213"/>
      <c r="AG28" s="25">
        <v>4841</v>
      </c>
      <c r="AH28" s="20">
        <v>2621</v>
      </c>
      <c r="AI28" s="20">
        <v>2417</v>
      </c>
      <c r="AJ28" s="20">
        <v>3355</v>
      </c>
      <c r="AK28" s="21">
        <v>13234</v>
      </c>
      <c r="AL28" s="26"/>
      <c r="AM28" s="25">
        <v>1404</v>
      </c>
      <c r="AN28" s="20">
        <v>2764</v>
      </c>
      <c r="AO28" s="20">
        <v>3545</v>
      </c>
      <c r="AP28" s="20">
        <v>4145</v>
      </c>
      <c r="AQ28" s="21">
        <v>11858</v>
      </c>
      <c r="AR28" s="26"/>
      <c r="AS28" s="25">
        <v>1710</v>
      </c>
      <c r="AT28" s="20">
        <v>-2247</v>
      </c>
      <c r="AU28" s="20">
        <v>-1692</v>
      </c>
      <c r="AV28" s="20">
        <v>-488</v>
      </c>
      <c r="AW28" s="21">
        <v>-2717</v>
      </c>
      <c r="AX28" s="26"/>
      <c r="AY28" s="25">
        <v>2857</v>
      </c>
      <c r="AZ28" s="20">
        <v>3319</v>
      </c>
      <c r="BA28" s="20">
        <v>4224</v>
      </c>
      <c r="BB28" s="20">
        <v>2057</v>
      </c>
      <c r="BC28" s="21">
        <v>12457</v>
      </c>
      <c r="BD28" s="26"/>
      <c r="BE28" s="25">
        <v>575</v>
      </c>
      <c r="BF28" s="20">
        <v>1642</v>
      </c>
      <c r="BG28" s="20">
        <v>2051</v>
      </c>
      <c r="BH28" s="20">
        <v>1717</v>
      </c>
      <c r="BI28" s="21">
        <v>5985</v>
      </c>
      <c r="BJ28" s="26"/>
      <c r="BK28" s="25">
        <v>896</v>
      </c>
      <c r="BL28" s="20">
        <v>1017</v>
      </c>
      <c r="BM28" s="20">
        <v>1457</v>
      </c>
      <c r="BN28" s="20">
        <v>966</v>
      </c>
      <c r="BO28" s="21">
        <v>4336</v>
      </c>
      <c r="BP28" s="26"/>
      <c r="BQ28" s="25">
        <v>-1450</v>
      </c>
      <c r="BR28" s="20">
        <v>-169</v>
      </c>
      <c r="BS28" s="20">
        <v>375</v>
      </c>
      <c r="BT28" s="20">
        <v>433</v>
      </c>
      <c r="BU28" s="21">
        <v>-811</v>
      </c>
    </row>
    <row r="29" spans="1:73" ht="15" hidden="1" customHeight="1" outlineLevel="1" x14ac:dyDescent="0.25">
      <c r="A29" s="5" t="s">
        <v>11</v>
      </c>
      <c r="B29" s="213"/>
      <c r="C29" s="213"/>
      <c r="D29" s="27">
        <v>15</v>
      </c>
      <c r="E29" s="369">
        <v>-23</v>
      </c>
      <c r="F29" s="29">
        <v>131</v>
      </c>
      <c r="G29" s="369"/>
      <c r="H29" s="213"/>
      <c r="I29" s="27">
        <v>17</v>
      </c>
      <c r="J29" s="369">
        <v>20</v>
      </c>
      <c r="K29" s="369">
        <v>20</v>
      </c>
      <c r="L29" s="369">
        <v>31</v>
      </c>
      <c r="M29" s="23">
        <v>88</v>
      </c>
      <c r="N29" s="213"/>
      <c r="O29" s="27">
        <v>64</v>
      </c>
      <c r="P29" s="28">
        <v>7</v>
      </c>
      <c r="Q29" s="28">
        <v>1</v>
      </c>
      <c r="R29" s="28">
        <v>28</v>
      </c>
      <c r="S29" s="23">
        <v>100</v>
      </c>
      <c r="T29" s="213"/>
      <c r="U29" s="27">
        <v>33</v>
      </c>
      <c r="V29" s="28">
        <v>5</v>
      </c>
      <c r="W29" s="28">
        <v>15</v>
      </c>
      <c r="X29" s="28">
        <v>50</v>
      </c>
      <c r="Y29" s="23">
        <v>103</v>
      </c>
      <c r="Z29" s="213"/>
      <c r="AA29" s="27">
        <v>12</v>
      </c>
      <c r="AB29" s="28">
        <v>16</v>
      </c>
      <c r="AC29" s="28">
        <v>10</v>
      </c>
      <c r="AD29" s="28">
        <v>17</v>
      </c>
      <c r="AE29" s="23">
        <v>55</v>
      </c>
      <c r="AF29" s="213"/>
      <c r="AG29" s="27">
        <v>118</v>
      </c>
      <c r="AH29" s="28">
        <v>26</v>
      </c>
      <c r="AI29" s="28">
        <v>7</v>
      </c>
      <c r="AJ29" s="28">
        <v>22</v>
      </c>
      <c r="AK29" s="23">
        <v>173</v>
      </c>
      <c r="AL29" s="26"/>
      <c r="AM29" s="27">
        <v>11</v>
      </c>
      <c r="AN29" s="28">
        <v>51</v>
      </c>
      <c r="AO29" s="28">
        <v>53</v>
      </c>
      <c r="AP29" s="28">
        <v>53</v>
      </c>
      <c r="AQ29" s="23">
        <v>168</v>
      </c>
      <c r="AR29" s="26"/>
      <c r="AS29" s="27">
        <v>67</v>
      </c>
      <c r="AT29" s="28">
        <v>83</v>
      </c>
      <c r="AU29" s="28">
        <v>61</v>
      </c>
      <c r="AV29" s="28">
        <v>72</v>
      </c>
      <c r="AW29" s="23">
        <v>283</v>
      </c>
      <c r="AX29" s="26"/>
      <c r="AY29" s="27">
        <v>62</v>
      </c>
      <c r="AZ29" s="28">
        <v>58</v>
      </c>
      <c r="BA29" s="28">
        <v>62</v>
      </c>
      <c r="BB29" s="28">
        <v>44</v>
      </c>
      <c r="BC29" s="23">
        <v>226</v>
      </c>
      <c r="BD29" s="26"/>
      <c r="BE29" s="27">
        <v>109</v>
      </c>
      <c r="BF29" s="28">
        <v>66</v>
      </c>
      <c r="BG29" s="28">
        <v>33</v>
      </c>
      <c r="BH29" s="28">
        <v>62</v>
      </c>
      <c r="BI29" s="23">
        <v>270</v>
      </c>
      <c r="BJ29" s="26"/>
      <c r="BK29" s="27">
        <v>21</v>
      </c>
      <c r="BL29" s="28">
        <v>119</v>
      </c>
      <c r="BM29" s="28">
        <v>79</v>
      </c>
      <c r="BN29" s="28">
        <v>82</v>
      </c>
      <c r="BO29" s="23">
        <v>301</v>
      </c>
      <c r="BP29" s="26"/>
      <c r="BQ29" s="27">
        <v>0</v>
      </c>
      <c r="BR29" s="28">
        <v>88</v>
      </c>
      <c r="BS29" s="28">
        <v>82</v>
      </c>
      <c r="BT29" s="28">
        <v>84</v>
      </c>
      <c r="BU29" s="23">
        <v>254</v>
      </c>
    </row>
    <row r="30" spans="1:73" ht="15" hidden="1" customHeight="1" outlineLevel="1" x14ac:dyDescent="0.25">
      <c r="A30" s="5" t="s">
        <v>12</v>
      </c>
      <c r="B30" s="213"/>
      <c r="C30" s="213"/>
      <c r="D30" s="27">
        <v>0</v>
      </c>
      <c r="E30" s="369">
        <v>0</v>
      </c>
      <c r="F30" s="29">
        <v>0</v>
      </c>
      <c r="G30" s="369"/>
      <c r="H30" s="213"/>
      <c r="I30" s="27">
        <v>0</v>
      </c>
      <c r="J30" s="369">
        <v>0</v>
      </c>
      <c r="K30" s="369">
        <v>0</v>
      </c>
      <c r="L30" s="369">
        <v>0</v>
      </c>
      <c r="M30" s="23">
        <v>0</v>
      </c>
      <c r="N30" s="213"/>
      <c r="O30" s="27">
        <v>0</v>
      </c>
      <c r="P30" s="28">
        <v>0</v>
      </c>
      <c r="Q30" s="28">
        <v>0</v>
      </c>
      <c r="R30" s="28">
        <v>0</v>
      </c>
      <c r="S30" s="23">
        <v>0</v>
      </c>
      <c r="T30" s="213"/>
      <c r="U30" s="27">
        <v>0</v>
      </c>
      <c r="V30" s="28">
        <v>0</v>
      </c>
      <c r="W30" s="28">
        <v>0</v>
      </c>
      <c r="X30" s="28">
        <v>0</v>
      </c>
      <c r="Y30" s="23">
        <v>0</v>
      </c>
      <c r="Z30" s="213"/>
      <c r="AA30" s="27">
        <v>0</v>
      </c>
      <c r="AB30" s="28">
        <v>0</v>
      </c>
      <c r="AC30" s="28">
        <v>0</v>
      </c>
      <c r="AD30" s="28">
        <v>0</v>
      </c>
      <c r="AE30" s="23">
        <v>0</v>
      </c>
      <c r="AF30" s="213"/>
      <c r="AG30" s="27">
        <v>0</v>
      </c>
      <c r="AH30" s="28">
        <v>0</v>
      </c>
      <c r="AI30" s="28">
        <v>0</v>
      </c>
      <c r="AJ30" s="28">
        <v>0</v>
      </c>
      <c r="AK30" s="23">
        <v>0</v>
      </c>
      <c r="AL30" s="26"/>
      <c r="AM30" s="27">
        <v>0</v>
      </c>
      <c r="AN30" s="28">
        <v>0</v>
      </c>
      <c r="AO30" s="28">
        <v>0</v>
      </c>
      <c r="AP30" s="28">
        <v>0</v>
      </c>
      <c r="AQ30" s="23">
        <v>0</v>
      </c>
      <c r="AR30" s="26"/>
      <c r="AS30" s="27">
        <v>3</v>
      </c>
      <c r="AT30" s="28">
        <v>1</v>
      </c>
      <c r="AU30" s="28">
        <v>0</v>
      </c>
      <c r="AV30" s="28">
        <v>-4</v>
      </c>
      <c r="AW30" s="23">
        <v>0</v>
      </c>
      <c r="AX30" s="26"/>
      <c r="AY30" s="27">
        <v>0</v>
      </c>
      <c r="AZ30" s="28">
        <v>0</v>
      </c>
      <c r="BA30" s="28">
        <v>0</v>
      </c>
      <c r="BB30" s="28">
        <v>0</v>
      </c>
      <c r="BC30" s="23">
        <v>0</v>
      </c>
      <c r="BD30" s="26"/>
      <c r="BE30" s="27">
        <v>0</v>
      </c>
      <c r="BF30" s="28">
        <v>0</v>
      </c>
      <c r="BG30" s="28">
        <v>0</v>
      </c>
      <c r="BH30" s="28">
        <v>0</v>
      </c>
      <c r="BI30" s="23">
        <v>0</v>
      </c>
      <c r="BJ30" s="26"/>
      <c r="BK30" s="27">
        <v>0</v>
      </c>
      <c r="BL30" s="28">
        <v>0</v>
      </c>
      <c r="BM30" s="28">
        <v>1</v>
      </c>
      <c r="BN30" s="28">
        <v>-1</v>
      </c>
      <c r="BO30" s="23">
        <v>0</v>
      </c>
      <c r="BP30" s="26"/>
      <c r="BQ30" s="27">
        <v>0</v>
      </c>
      <c r="BR30" s="28">
        <v>0</v>
      </c>
      <c r="BS30" s="28">
        <v>1</v>
      </c>
      <c r="BT30" s="28">
        <v>-1</v>
      </c>
      <c r="BU30" s="23">
        <v>0</v>
      </c>
    </row>
    <row r="31" spans="1:73" ht="15" hidden="1" customHeight="1" outlineLevel="1" x14ac:dyDescent="0.25">
      <c r="A31" s="5" t="s">
        <v>13</v>
      </c>
      <c r="B31" s="213"/>
      <c r="C31" s="213"/>
      <c r="D31" s="27">
        <v>699</v>
      </c>
      <c r="E31" s="369">
        <v>661</v>
      </c>
      <c r="F31" s="29">
        <v>246</v>
      </c>
      <c r="G31" s="369"/>
      <c r="H31" s="213"/>
      <c r="I31" s="27">
        <v>982</v>
      </c>
      <c r="J31" s="369">
        <v>918</v>
      </c>
      <c r="K31" s="369">
        <v>848</v>
      </c>
      <c r="L31" s="369">
        <v>800</v>
      </c>
      <c r="M31" s="23">
        <v>3548</v>
      </c>
      <c r="N31" s="213"/>
      <c r="O31" s="27">
        <v>1080</v>
      </c>
      <c r="P31" s="28">
        <v>1077</v>
      </c>
      <c r="Q31" s="28">
        <v>1121</v>
      </c>
      <c r="R31" s="28">
        <v>1086</v>
      </c>
      <c r="S31" s="23">
        <v>4364</v>
      </c>
      <c r="T31" s="213"/>
      <c r="U31" s="27">
        <v>1012</v>
      </c>
      <c r="V31" s="28">
        <v>1048</v>
      </c>
      <c r="W31" s="28">
        <v>1079</v>
      </c>
      <c r="X31" s="28">
        <v>1094</v>
      </c>
      <c r="Y31" s="23">
        <v>4233</v>
      </c>
      <c r="Z31" s="213"/>
      <c r="AA31" s="27">
        <v>988</v>
      </c>
      <c r="AB31" s="28">
        <v>984</v>
      </c>
      <c r="AC31" s="28">
        <v>1017</v>
      </c>
      <c r="AD31" s="28">
        <v>1040</v>
      </c>
      <c r="AE31" s="23">
        <v>4029</v>
      </c>
      <c r="AF31" s="213"/>
      <c r="AG31" s="27">
        <v>1045</v>
      </c>
      <c r="AH31" s="28">
        <v>1072</v>
      </c>
      <c r="AI31" s="28">
        <v>1055</v>
      </c>
      <c r="AJ31" s="28">
        <v>1031</v>
      </c>
      <c r="AK31" s="23">
        <v>4203</v>
      </c>
      <c r="AL31" s="26"/>
      <c r="AM31" s="27">
        <v>1101</v>
      </c>
      <c r="AN31" s="28">
        <v>1084</v>
      </c>
      <c r="AO31" s="28">
        <v>1072</v>
      </c>
      <c r="AP31" s="28">
        <v>1062</v>
      </c>
      <c r="AQ31" s="23">
        <v>4319</v>
      </c>
      <c r="AR31" s="26"/>
      <c r="AS31" s="27">
        <v>1153</v>
      </c>
      <c r="AT31" s="28">
        <v>1137</v>
      </c>
      <c r="AU31" s="28">
        <v>1123</v>
      </c>
      <c r="AV31" s="28">
        <v>1159</v>
      </c>
      <c r="AW31" s="23">
        <v>4572</v>
      </c>
      <c r="AX31" s="26"/>
      <c r="AY31" s="27">
        <v>1067</v>
      </c>
      <c r="AZ31" s="28">
        <v>1058</v>
      </c>
      <c r="BA31" s="28">
        <v>1107</v>
      </c>
      <c r="BB31" s="28">
        <v>1138</v>
      </c>
      <c r="BC31" s="23">
        <v>4370</v>
      </c>
      <c r="BD31" s="26"/>
      <c r="BE31" s="27">
        <v>1049</v>
      </c>
      <c r="BF31" s="28">
        <v>1154</v>
      </c>
      <c r="BG31" s="28">
        <v>1133</v>
      </c>
      <c r="BH31" s="28">
        <v>1137</v>
      </c>
      <c r="BI31" s="23">
        <v>4473</v>
      </c>
      <c r="BJ31" s="26"/>
      <c r="BK31" s="27">
        <v>1068</v>
      </c>
      <c r="BL31" s="28">
        <v>1083</v>
      </c>
      <c r="BM31" s="28">
        <v>1073</v>
      </c>
      <c r="BN31" s="28">
        <v>1178</v>
      </c>
      <c r="BO31" s="23">
        <v>4402</v>
      </c>
      <c r="BP31" s="26"/>
      <c r="BQ31" s="27">
        <v>0</v>
      </c>
      <c r="BR31" s="28">
        <v>1106</v>
      </c>
      <c r="BS31" s="28">
        <v>1115</v>
      </c>
      <c r="BT31" s="28">
        <v>1119</v>
      </c>
      <c r="BU31" s="23">
        <v>3340</v>
      </c>
    </row>
    <row r="32" spans="1:73" ht="17.25" hidden="1" customHeight="1" outlineLevel="1" x14ac:dyDescent="0.4">
      <c r="A32" s="5" t="s">
        <v>14</v>
      </c>
      <c r="B32" s="213"/>
      <c r="C32" s="213"/>
      <c r="D32" s="31">
        <v>1441</v>
      </c>
      <c r="E32" s="371">
        <v>1166</v>
      </c>
      <c r="F32" s="33">
        <v>-1098</v>
      </c>
      <c r="G32" s="371"/>
      <c r="H32" s="213"/>
      <c r="I32" s="31">
        <v>538</v>
      </c>
      <c r="J32" s="371">
        <v>610</v>
      </c>
      <c r="K32" s="371">
        <v>1209</v>
      </c>
      <c r="L32" s="371">
        <v>931</v>
      </c>
      <c r="M32" s="33">
        <v>3288</v>
      </c>
      <c r="N32" s="213"/>
      <c r="O32" s="31">
        <v>118</v>
      </c>
      <c r="P32" s="32">
        <v>250</v>
      </c>
      <c r="Q32" s="32">
        <v>690</v>
      </c>
      <c r="R32" s="32">
        <v>-126</v>
      </c>
      <c r="S32" s="33">
        <v>932</v>
      </c>
      <c r="T32" s="213"/>
      <c r="U32" s="31">
        <v>452</v>
      </c>
      <c r="V32" s="32">
        <v>146</v>
      </c>
      <c r="W32" s="32">
        <v>-178</v>
      </c>
      <c r="X32" s="32">
        <v>-11</v>
      </c>
      <c r="Y32" s="33">
        <v>409</v>
      </c>
      <c r="Z32" s="213"/>
      <c r="AA32" s="31">
        <v>456</v>
      </c>
      <c r="AB32" s="32">
        <v>557</v>
      </c>
      <c r="AC32" s="32">
        <v>338</v>
      </c>
      <c r="AD32" s="32">
        <v>-820</v>
      </c>
      <c r="AE32" s="33">
        <v>531</v>
      </c>
      <c r="AF32" s="213"/>
      <c r="AG32" s="31">
        <v>1188</v>
      </c>
      <c r="AH32" s="32">
        <v>987</v>
      </c>
      <c r="AI32" s="32">
        <v>439</v>
      </c>
      <c r="AJ32" s="32">
        <v>835</v>
      </c>
      <c r="AK32" s="33">
        <v>3449</v>
      </c>
      <c r="AL32" s="26"/>
      <c r="AM32" s="31">
        <v>86</v>
      </c>
      <c r="AN32" s="32">
        <v>413</v>
      </c>
      <c r="AO32" s="32">
        <v>874</v>
      </c>
      <c r="AP32" s="32">
        <v>1042</v>
      </c>
      <c r="AQ32" s="33">
        <v>2415</v>
      </c>
      <c r="AR32" s="26"/>
      <c r="AS32" s="31">
        <v>143</v>
      </c>
      <c r="AT32" s="32">
        <v>-1362</v>
      </c>
      <c r="AU32" s="32">
        <v>-918</v>
      </c>
      <c r="AV32" s="32">
        <v>-947</v>
      </c>
      <c r="AW32" s="33">
        <v>-3084</v>
      </c>
      <c r="AX32" s="26"/>
      <c r="AY32" s="31">
        <v>578</v>
      </c>
      <c r="AZ32" s="32">
        <v>765</v>
      </c>
      <c r="BA32" s="32">
        <v>810</v>
      </c>
      <c r="BB32" s="32">
        <v>221</v>
      </c>
      <c r="BC32" s="33">
        <v>2374</v>
      </c>
      <c r="BD32" s="26"/>
      <c r="BE32" s="31">
        <v>-206</v>
      </c>
      <c r="BF32" s="32">
        <v>101</v>
      </c>
      <c r="BG32" s="32">
        <v>352</v>
      </c>
      <c r="BH32" s="32">
        <v>272</v>
      </c>
      <c r="BI32" s="33">
        <v>519</v>
      </c>
      <c r="BJ32" s="26"/>
      <c r="BK32" s="31">
        <v>-38</v>
      </c>
      <c r="BL32" s="32">
        <v>-116</v>
      </c>
      <c r="BM32" s="32">
        <v>166</v>
      </c>
      <c r="BN32" s="32">
        <v>-184</v>
      </c>
      <c r="BO32" s="33">
        <v>-172</v>
      </c>
      <c r="BP32" s="26"/>
      <c r="BQ32" s="31">
        <v>0</v>
      </c>
      <c r="BR32" s="32">
        <v>-508</v>
      </c>
      <c r="BS32" s="32">
        <v>-342</v>
      </c>
      <c r="BT32" s="32">
        <v>-309</v>
      </c>
      <c r="BU32" s="33">
        <v>-1159</v>
      </c>
    </row>
    <row r="33" spans="1:73" s="14" customFormat="1" collapsed="1" x14ac:dyDescent="0.25">
      <c r="A33" s="16" t="s">
        <v>17</v>
      </c>
      <c r="B33" s="213"/>
      <c r="C33" s="213"/>
      <c r="D33" s="25">
        <v>3475</v>
      </c>
      <c r="E33" s="367">
        <v>4099</v>
      </c>
      <c r="F33" s="21">
        <v>-2507</v>
      </c>
      <c r="G33" s="367"/>
      <c r="H33" s="213"/>
      <c r="I33" s="25">
        <v>1608</v>
      </c>
      <c r="J33" s="367">
        <v>1852</v>
      </c>
      <c r="K33" s="367">
        <v>3659</v>
      </c>
      <c r="L33" s="367">
        <v>2783</v>
      </c>
      <c r="M33" s="21">
        <v>9902</v>
      </c>
      <c r="N33" s="213"/>
      <c r="O33" s="25">
        <v>153</v>
      </c>
      <c r="P33" s="20">
        <v>337</v>
      </c>
      <c r="Q33" s="20">
        <v>914</v>
      </c>
      <c r="R33" s="20">
        <v>1726</v>
      </c>
      <c r="S33" s="21">
        <v>3130</v>
      </c>
      <c r="T33" s="213"/>
      <c r="U33" s="25">
        <v>1318</v>
      </c>
      <c r="V33" s="20">
        <v>413</v>
      </c>
      <c r="W33" s="20">
        <v>-449</v>
      </c>
      <c r="X33" s="20">
        <v>-121</v>
      </c>
      <c r="Y33" s="21">
        <v>1161</v>
      </c>
      <c r="Z33" s="213"/>
      <c r="AA33" s="25">
        <v>1024</v>
      </c>
      <c r="AB33" s="20">
        <v>813</v>
      </c>
      <c r="AC33" s="20">
        <v>685</v>
      </c>
      <c r="AD33" s="20">
        <v>2339</v>
      </c>
      <c r="AE33" s="21">
        <v>4861</v>
      </c>
      <c r="AF33" s="213"/>
      <c r="AG33" s="25">
        <v>2490</v>
      </c>
      <c r="AH33" s="20">
        <v>536</v>
      </c>
      <c r="AI33" s="20">
        <v>916</v>
      </c>
      <c r="AJ33" s="20">
        <v>1467</v>
      </c>
      <c r="AK33" s="21">
        <v>5409</v>
      </c>
      <c r="AL33" s="26"/>
      <c r="AM33" s="25">
        <v>206</v>
      </c>
      <c r="AN33" s="20">
        <v>1216</v>
      </c>
      <c r="AO33" s="20">
        <v>1546</v>
      </c>
      <c r="AP33" s="20">
        <v>1988</v>
      </c>
      <c r="AQ33" s="21">
        <v>4956</v>
      </c>
      <c r="AR33" s="26"/>
      <c r="AS33" s="25">
        <v>344</v>
      </c>
      <c r="AT33" s="20">
        <v>-2106</v>
      </c>
      <c r="AU33" s="20">
        <v>-1958</v>
      </c>
      <c r="AV33" s="20">
        <v>-768</v>
      </c>
      <c r="AW33" s="21">
        <v>-4488</v>
      </c>
      <c r="AX33" s="26"/>
      <c r="AY33" s="25">
        <v>1150</v>
      </c>
      <c r="AZ33" s="20">
        <v>1438</v>
      </c>
      <c r="BA33" s="20">
        <v>2245</v>
      </c>
      <c r="BB33" s="20">
        <v>654</v>
      </c>
      <c r="BC33" s="21">
        <v>5487</v>
      </c>
      <c r="BD33" s="26"/>
      <c r="BE33" s="25">
        <v>-377</v>
      </c>
      <c r="BF33" s="20">
        <v>321</v>
      </c>
      <c r="BG33" s="20">
        <v>533</v>
      </c>
      <c r="BH33" s="20">
        <v>246</v>
      </c>
      <c r="BI33" s="21">
        <v>723</v>
      </c>
      <c r="BJ33" s="26"/>
      <c r="BK33" s="25">
        <v>-155</v>
      </c>
      <c r="BL33" s="20">
        <v>-69</v>
      </c>
      <c r="BM33" s="20">
        <v>138</v>
      </c>
      <c r="BN33" s="20">
        <v>-109</v>
      </c>
      <c r="BO33" s="21">
        <v>-195</v>
      </c>
      <c r="BP33" s="26"/>
      <c r="BQ33" s="25">
        <v>-1450</v>
      </c>
      <c r="BR33" s="20">
        <v>-855</v>
      </c>
      <c r="BS33" s="20">
        <v>-481</v>
      </c>
      <c r="BT33" s="20">
        <v>-460</v>
      </c>
      <c r="BU33" s="21">
        <v>-3246</v>
      </c>
    </row>
    <row r="34" spans="1:73" ht="15" hidden="1" customHeight="1" outlineLevel="1" x14ac:dyDescent="0.25">
      <c r="A34" s="34" t="s">
        <v>47</v>
      </c>
      <c r="B34" s="213"/>
      <c r="C34" s="213"/>
      <c r="D34" s="27"/>
      <c r="E34" s="369"/>
      <c r="F34" s="29"/>
      <c r="G34" s="369"/>
      <c r="H34" s="213"/>
      <c r="I34" s="27"/>
      <c r="J34" s="369"/>
      <c r="K34" s="369"/>
      <c r="L34" s="369"/>
      <c r="M34" s="37"/>
      <c r="N34" s="213"/>
      <c r="O34" s="27"/>
      <c r="P34" s="28"/>
      <c r="Q34" s="28"/>
      <c r="R34" s="28"/>
      <c r="S34" s="37"/>
      <c r="T34" s="213"/>
      <c r="U34" s="27"/>
      <c r="V34" s="28"/>
      <c r="W34" s="28"/>
      <c r="X34" s="28"/>
      <c r="Y34" s="37"/>
      <c r="Z34" s="213"/>
      <c r="AA34" s="27"/>
      <c r="AB34" s="28"/>
      <c r="AC34" s="28"/>
      <c r="AD34" s="28"/>
      <c r="AE34" s="37"/>
      <c r="AF34" s="213"/>
      <c r="AG34" s="27"/>
      <c r="AH34" s="28"/>
      <c r="AI34" s="28"/>
      <c r="AJ34" s="28"/>
      <c r="AK34" s="37"/>
      <c r="AL34" s="26"/>
      <c r="AM34" s="27"/>
      <c r="AN34" s="28"/>
      <c r="AO34" s="28"/>
      <c r="AP34" s="28"/>
      <c r="AQ34" s="37"/>
      <c r="AR34" s="26"/>
      <c r="AS34" s="27"/>
      <c r="AT34" s="28"/>
      <c r="AU34" s="28"/>
      <c r="AV34" s="28"/>
      <c r="AW34" s="37"/>
      <c r="AX34" s="26"/>
      <c r="AY34" s="27"/>
      <c r="AZ34" s="28"/>
      <c r="BA34" s="28"/>
      <c r="BB34" s="28"/>
      <c r="BC34" s="37"/>
      <c r="BD34" s="26"/>
      <c r="BE34" s="27"/>
      <c r="BF34" s="28"/>
      <c r="BG34" s="28"/>
      <c r="BH34" s="28"/>
      <c r="BI34" s="37"/>
      <c r="BJ34" s="26"/>
      <c r="BK34" s="27"/>
      <c r="BL34" s="28"/>
      <c r="BM34" s="28"/>
      <c r="BN34" s="28"/>
      <c r="BO34" s="37"/>
      <c r="BP34" s="26"/>
      <c r="BQ34" s="27"/>
      <c r="BR34" s="28"/>
      <c r="BS34" s="28"/>
      <c r="BT34" s="28"/>
      <c r="BU34" s="37"/>
    </row>
    <row r="35" spans="1:73" ht="15" hidden="1" customHeight="1" outlineLevel="1" x14ac:dyDescent="0.25">
      <c r="A35" s="5" t="s">
        <v>14</v>
      </c>
      <c r="B35" s="213"/>
      <c r="C35" s="213"/>
      <c r="D35" s="27">
        <v>1441</v>
      </c>
      <c r="E35" s="369">
        <v>1166</v>
      </c>
      <c r="F35" s="29"/>
      <c r="G35" s="369"/>
      <c r="H35" s="213"/>
      <c r="I35" s="27">
        <v>538</v>
      </c>
      <c r="J35" s="369">
        <v>610</v>
      </c>
      <c r="K35" s="369">
        <v>1209</v>
      </c>
      <c r="L35" s="369">
        <v>931</v>
      </c>
      <c r="M35" s="23">
        <v>3288</v>
      </c>
      <c r="N35" s="213"/>
      <c r="O35" s="27">
        <v>118</v>
      </c>
      <c r="P35" s="28">
        <v>250</v>
      </c>
      <c r="Q35" s="28">
        <v>690</v>
      </c>
      <c r="R35" s="28">
        <v>-126</v>
      </c>
      <c r="S35" s="23">
        <v>932</v>
      </c>
      <c r="T35" s="213"/>
      <c r="U35" s="27">
        <v>452</v>
      </c>
      <c r="V35" s="28">
        <v>146</v>
      </c>
      <c r="W35" s="28">
        <v>-178</v>
      </c>
      <c r="X35" s="28">
        <v>-11</v>
      </c>
      <c r="Y35" s="23">
        <v>409</v>
      </c>
      <c r="Z35" s="213"/>
      <c r="AA35" s="27">
        <v>456</v>
      </c>
      <c r="AB35" s="28">
        <v>557</v>
      </c>
      <c r="AC35" s="28">
        <v>338</v>
      </c>
      <c r="AD35" s="28">
        <v>-820</v>
      </c>
      <c r="AE35" s="23">
        <v>531</v>
      </c>
      <c r="AF35" s="213"/>
      <c r="AG35" s="27">
        <v>1188</v>
      </c>
      <c r="AH35" s="28">
        <v>987</v>
      </c>
      <c r="AI35" s="28">
        <v>439</v>
      </c>
      <c r="AJ35" s="28">
        <v>835</v>
      </c>
      <c r="AK35" s="23">
        <v>3449</v>
      </c>
      <c r="AL35" s="26"/>
      <c r="AM35" s="27">
        <v>86</v>
      </c>
      <c r="AN35" s="28">
        <v>413</v>
      </c>
      <c r="AO35" s="28">
        <v>874</v>
      </c>
      <c r="AP35" s="28">
        <v>1042</v>
      </c>
      <c r="AQ35" s="23">
        <v>2415</v>
      </c>
      <c r="AR35" s="26"/>
      <c r="AS35" s="27">
        <v>141</v>
      </c>
      <c r="AT35" s="28">
        <v>-1360</v>
      </c>
      <c r="AU35" s="28">
        <v>-918</v>
      </c>
      <c r="AV35" s="28">
        <v>-947</v>
      </c>
      <c r="AW35" s="23">
        <v>-3084</v>
      </c>
      <c r="AX35" s="26"/>
      <c r="AY35" s="27">
        <v>578</v>
      </c>
      <c r="AZ35" s="28">
        <v>765</v>
      </c>
      <c r="BA35" s="28">
        <v>810</v>
      </c>
      <c r="BB35" s="28">
        <v>221</v>
      </c>
      <c r="BC35" s="23">
        <v>2374</v>
      </c>
      <c r="BD35" s="26"/>
      <c r="BE35" s="27">
        <v>-206</v>
      </c>
      <c r="BF35" s="28">
        <v>101</v>
      </c>
      <c r="BG35" s="28">
        <v>352</v>
      </c>
      <c r="BH35" s="28">
        <v>271</v>
      </c>
      <c r="BI35" s="23">
        <v>518</v>
      </c>
      <c r="BJ35" s="26"/>
      <c r="BK35" s="27">
        <v>-38</v>
      </c>
      <c r="BL35" s="28">
        <v>-116</v>
      </c>
      <c r="BM35" s="28">
        <v>166</v>
      </c>
      <c r="BN35" s="28">
        <v>-184</v>
      </c>
      <c r="BO35" s="23">
        <v>-172</v>
      </c>
      <c r="BP35" s="26"/>
      <c r="BQ35" s="27">
        <v>0</v>
      </c>
      <c r="BR35" s="28">
        <v>-508</v>
      </c>
      <c r="BS35" s="28">
        <v>-342</v>
      </c>
      <c r="BT35" s="28">
        <v>-309</v>
      </c>
      <c r="BU35" s="23">
        <v>-1159</v>
      </c>
    </row>
    <row r="36" spans="1:73" ht="15" hidden="1" customHeight="1" outlineLevel="1" x14ac:dyDescent="0.25">
      <c r="A36" s="5" t="s">
        <v>12</v>
      </c>
      <c r="B36" s="213"/>
      <c r="C36" s="213"/>
      <c r="D36" s="27">
        <v>0</v>
      </c>
      <c r="E36" s="369">
        <v>0</v>
      </c>
      <c r="F36" s="29"/>
      <c r="G36" s="369"/>
      <c r="H36" s="213"/>
      <c r="I36" s="27">
        <v>0</v>
      </c>
      <c r="J36" s="369">
        <v>0</v>
      </c>
      <c r="K36" s="369">
        <v>0</v>
      </c>
      <c r="L36" s="369">
        <v>0</v>
      </c>
      <c r="M36" s="23">
        <v>0</v>
      </c>
      <c r="N36" s="213"/>
      <c r="O36" s="27">
        <v>0</v>
      </c>
      <c r="P36" s="28">
        <v>0</v>
      </c>
      <c r="Q36" s="28">
        <v>0</v>
      </c>
      <c r="R36" s="28">
        <v>0</v>
      </c>
      <c r="S36" s="23">
        <v>0</v>
      </c>
      <c r="T36" s="213"/>
      <c r="U36" s="27">
        <v>0</v>
      </c>
      <c r="V36" s="28">
        <v>0</v>
      </c>
      <c r="W36" s="28">
        <v>0</v>
      </c>
      <c r="X36" s="28">
        <v>0</v>
      </c>
      <c r="Y36" s="23">
        <v>0</v>
      </c>
      <c r="Z36" s="213"/>
      <c r="AA36" s="27">
        <v>0</v>
      </c>
      <c r="AB36" s="28">
        <v>0</v>
      </c>
      <c r="AC36" s="28">
        <v>0</v>
      </c>
      <c r="AD36" s="28">
        <v>0</v>
      </c>
      <c r="AE36" s="23">
        <v>0</v>
      </c>
      <c r="AF36" s="213"/>
      <c r="AG36" s="27">
        <v>0</v>
      </c>
      <c r="AH36" s="28">
        <v>0</v>
      </c>
      <c r="AI36" s="28">
        <v>0</v>
      </c>
      <c r="AJ36" s="28">
        <v>0</v>
      </c>
      <c r="AK36" s="23">
        <v>0</v>
      </c>
      <c r="AL36" s="26"/>
      <c r="AM36" s="27">
        <v>0</v>
      </c>
      <c r="AN36" s="28">
        <v>0</v>
      </c>
      <c r="AO36" s="28">
        <v>0</v>
      </c>
      <c r="AP36" s="28">
        <v>0</v>
      </c>
      <c r="AQ36" s="23">
        <v>0</v>
      </c>
      <c r="AR36" s="26"/>
      <c r="AS36" s="27">
        <v>3</v>
      </c>
      <c r="AT36" s="28">
        <v>1</v>
      </c>
      <c r="AU36" s="28">
        <v>0</v>
      </c>
      <c r="AV36" s="28">
        <v>-4</v>
      </c>
      <c r="AW36" s="23">
        <v>0</v>
      </c>
      <c r="AX36" s="26"/>
      <c r="AY36" s="27">
        <v>0</v>
      </c>
      <c r="AZ36" s="28">
        <v>0</v>
      </c>
      <c r="BA36" s="28">
        <v>0</v>
      </c>
      <c r="BB36" s="28">
        <v>0</v>
      </c>
      <c r="BC36" s="23">
        <v>0</v>
      </c>
      <c r="BD36" s="26"/>
      <c r="BE36" s="27">
        <v>0</v>
      </c>
      <c r="BF36" s="28">
        <v>0</v>
      </c>
      <c r="BG36" s="28">
        <v>0</v>
      </c>
      <c r="BH36" s="28">
        <v>0</v>
      </c>
      <c r="BI36" s="23">
        <v>0</v>
      </c>
      <c r="BJ36" s="26"/>
      <c r="BK36" s="27">
        <v>0</v>
      </c>
      <c r="BL36" s="28">
        <v>0</v>
      </c>
      <c r="BM36" s="28">
        <v>0</v>
      </c>
      <c r="BN36" s="28">
        <v>0</v>
      </c>
      <c r="BO36" s="23">
        <v>0</v>
      </c>
      <c r="BP36" s="26"/>
      <c r="BQ36" s="27">
        <v>0</v>
      </c>
      <c r="BR36" s="28">
        <v>0</v>
      </c>
      <c r="BS36" s="28">
        <v>1</v>
      </c>
      <c r="BT36" s="28">
        <v>-1</v>
      </c>
      <c r="BU36" s="23">
        <v>0</v>
      </c>
    </row>
    <row r="37" spans="1:73" ht="15" hidden="1" customHeight="1" outlineLevel="1" x14ac:dyDescent="0.25">
      <c r="A37" s="5" t="s">
        <v>13</v>
      </c>
      <c r="B37" s="213"/>
      <c r="C37" s="213"/>
      <c r="D37" s="27">
        <v>699</v>
      </c>
      <c r="E37" s="369">
        <v>661</v>
      </c>
      <c r="F37" s="29"/>
      <c r="G37" s="369"/>
      <c r="H37" s="213"/>
      <c r="I37" s="27">
        <v>982</v>
      </c>
      <c r="J37" s="369">
        <v>918</v>
      </c>
      <c r="K37" s="369">
        <v>848</v>
      </c>
      <c r="L37" s="369">
        <v>800</v>
      </c>
      <c r="M37" s="23">
        <v>3548</v>
      </c>
      <c r="N37" s="213"/>
      <c r="O37" s="27">
        <v>1080</v>
      </c>
      <c r="P37" s="28">
        <v>1077</v>
      </c>
      <c r="Q37" s="28">
        <v>1121</v>
      </c>
      <c r="R37" s="28">
        <v>1086</v>
      </c>
      <c r="S37" s="23">
        <v>4364</v>
      </c>
      <c r="T37" s="213"/>
      <c r="U37" s="27">
        <v>1012</v>
      </c>
      <c r="V37" s="28">
        <v>1048</v>
      </c>
      <c r="W37" s="28">
        <v>1079</v>
      </c>
      <c r="X37" s="28">
        <v>1094</v>
      </c>
      <c r="Y37" s="23">
        <v>4233</v>
      </c>
      <c r="Z37" s="213"/>
      <c r="AA37" s="27">
        <v>988</v>
      </c>
      <c r="AB37" s="28">
        <v>984</v>
      </c>
      <c r="AC37" s="28">
        <v>1017</v>
      </c>
      <c r="AD37" s="28">
        <v>1040</v>
      </c>
      <c r="AE37" s="23">
        <v>4029</v>
      </c>
      <c r="AF37" s="213"/>
      <c r="AG37" s="27">
        <v>1045</v>
      </c>
      <c r="AH37" s="28">
        <v>1072</v>
      </c>
      <c r="AI37" s="28">
        <v>1055</v>
      </c>
      <c r="AJ37" s="28">
        <v>1031</v>
      </c>
      <c r="AK37" s="23">
        <v>4203</v>
      </c>
      <c r="AL37" s="26"/>
      <c r="AM37" s="27">
        <v>1101</v>
      </c>
      <c r="AN37" s="28">
        <v>1084</v>
      </c>
      <c r="AO37" s="28">
        <v>1072</v>
      </c>
      <c r="AP37" s="28">
        <v>1062</v>
      </c>
      <c r="AQ37" s="23">
        <v>4319</v>
      </c>
      <c r="AR37" s="26"/>
      <c r="AS37" s="27">
        <v>1153</v>
      </c>
      <c r="AT37" s="28">
        <v>1137</v>
      </c>
      <c r="AU37" s="28">
        <v>1123</v>
      </c>
      <c r="AV37" s="28">
        <v>1159</v>
      </c>
      <c r="AW37" s="23">
        <v>4572</v>
      </c>
      <c r="AX37" s="26"/>
      <c r="AY37" s="27">
        <v>1067</v>
      </c>
      <c r="AZ37" s="28">
        <v>1058</v>
      </c>
      <c r="BA37" s="28">
        <v>1107</v>
      </c>
      <c r="BB37" s="28">
        <v>1138</v>
      </c>
      <c r="BC37" s="23">
        <v>4370</v>
      </c>
      <c r="BD37" s="26"/>
      <c r="BE37" s="27">
        <v>1049</v>
      </c>
      <c r="BF37" s="28">
        <v>1154</v>
      </c>
      <c r="BG37" s="28">
        <v>1133</v>
      </c>
      <c r="BH37" s="28">
        <v>1137</v>
      </c>
      <c r="BI37" s="23">
        <v>4473</v>
      </c>
      <c r="BJ37" s="26"/>
      <c r="BK37" s="27">
        <v>1068</v>
      </c>
      <c r="BL37" s="28">
        <v>1083</v>
      </c>
      <c r="BM37" s="28">
        <v>1073</v>
      </c>
      <c r="BN37" s="28">
        <v>1178</v>
      </c>
      <c r="BO37" s="23">
        <v>4402</v>
      </c>
      <c r="BP37" s="26"/>
      <c r="BQ37" s="27">
        <v>0</v>
      </c>
      <c r="BR37" s="28">
        <v>1106</v>
      </c>
      <c r="BS37" s="28">
        <v>1115</v>
      </c>
      <c r="BT37" s="28">
        <v>1119</v>
      </c>
      <c r="BU37" s="23">
        <v>3340</v>
      </c>
    </row>
    <row r="38" spans="1:73" ht="15" hidden="1" customHeight="1" outlineLevel="1" x14ac:dyDescent="0.25">
      <c r="A38" s="5" t="s">
        <v>48</v>
      </c>
      <c r="B38" s="213"/>
      <c r="C38" s="213"/>
      <c r="D38" s="27">
        <v>441</v>
      </c>
      <c r="E38" s="369">
        <v>467</v>
      </c>
      <c r="F38" s="29"/>
      <c r="G38" s="369"/>
      <c r="H38" s="213"/>
      <c r="I38" s="27">
        <v>406</v>
      </c>
      <c r="J38" s="369">
        <v>415</v>
      </c>
      <c r="K38" s="369">
        <v>412</v>
      </c>
      <c r="L38" s="369">
        <v>428</v>
      </c>
      <c r="M38" s="37">
        <v>1661</v>
      </c>
      <c r="N38" s="213"/>
      <c r="O38" s="27">
        <v>407</v>
      </c>
      <c r="P38" s="28">
        <v>390</v>
      </c>
      <c r="Q38" s="28">
        <v>388</v>
      </c>
      <c r="R38" s="28">
        <v>399</v>
      </c>
      <c r="S38" s="37">
        <v>1584</v>
      </c>
      <c r="T38" s="213"/>
      <c r="U38" s="27">
        <v>343</v>
      </c>
      <c r="V38" s="28">
        <v>373</v>
      </c>
      <c r="W38" s="28">
        <v>414</v>
      </c>
      <c r="X38" s="28">
        <v>411</v>
      </c>
      <c r="Y38" s="37">
        <v>1541</v>
      </c>
      <c r="Z38" s="213"/>
      <c r="AA38" s="27">
        <v>599</v>
      </c>
      <c r="AB38" s="28">
        <v>338</v>
      </c>
      <c r="AC38" s="28">
        <v>358</v>
      </c>
      <c r="AD38" s="28">
        <v>362</v>
      </c>
      <c r="AE38" s="37">
        <v>1657</v>
      </c>
      <c r="AF38" s="213"/>
      <c r="AG38" s="27">
        <v>653</v>
      </c>
      <c r="AH38" s="28">
        <v>650</v>
      </c>
      <c r="AI38" s="28">
        <v>616</v>
      </c>
      <c r="AJ38" s="28">
        <v>834</v>
      </c>
      <c r="AK38" s="37">
        <v>2753</v>
      </c>
      <c r="AL38" s="26"/>
      <c r="AM38" s="27">
        <v>1593</v>
      </c>
      <c r="AN38" s="28">
        <v>639</v>
      </c>
      <c r="AO38" s="28">
        <v>649</v>
      </c>
      <c r="AP38" s="28">
        <v>637</v>
      </c>
      <c r="AQ38" s="37">
        <v>3518</v>
      </c>
      <c r="AR38" s="26"/>
      <c r="AS38" s="27">
        <v>1524</v>
      </c>
      <c r="AT38" s="28">
        <v>1559</v>
      </c>
      <c r="AU38" s="28">
        <v>1581</v>
      </c>
      <c r="AV38" s="28">
        <v>1588</v>
      </c>
      <c r="AW38" s="37">
        <v>6252</v>
      </c>
      <c r="AX38" s="26"/>
      <c r="AY38" s="27">
        <v>1750</v>
      </c>
      <c r="AZ38" s="28">
        <v>1470</v>
      </c>
      <c r="BA38" s="28">
        <v>1471</v>
      </c>
      <c r="BB38" s="28">
        <v>1481</v>
      </c>
      <c r="BC38" s="37">
        <v>6172</v>
      </c>
      <c r="BD38" s="26"/>
      <c r="BE38" s="27">
        <v>1844</v>
      </c>
      <c r="BF38" s="28">
        <v>1718</v>
      </c>
      <c r="BG38" s="28">
        <v>1703</v>
      </c>
      <c r="BH38" s="28">
        <v>1759</v>
      </c>
      <c r="BI38" s="37">
        <v>7024</v>
      </c>
      <c r="BJ38" s="26"/>
      <c r="BK38" s="27">
        <v>1611</v>
      </c>
      <c r="BL38" s="28">
        <v>1620</v>
      </c>
      <c r="BM38" s="28">
        <v>1552</v>
      </c>
      <c r="BN38" s="28">
        <v>1702</v>
      </c>
      <c r="BO38" s="37">
        <v>6485</v>
      </c>
      <c r="BP38" s="26"/>
      <c r="BQ38" s="27">
        <v>0</v>
      </c>
      <c r="BR38" s="28">
        <v>1605</v>
      </c>
      <c r="BS38" s="28">
        <v>1592</v>
      </c>
      <c r="BT38" s="28">
        <v>1964</v>
      </c>
      <c r="BU38" s="37">
        <v>5161</v>
      </c>
    </row>
    <row r="39" spans="1:73" s="159" customFormat="1" ht="15" hidden="1" customHeight="1" outlineLevel="1" x14ac:dyDescent="0.25">
      <c r="A39" s="5" t="s">
        <v>49</v>
      </c>
      <c r="B39" s="213"/>
      <c r="C39" s="213"/>
      <c r="D39" s="156">
        <v>20</v>
      </c>
      <c r="E39" s="370">
        <v>20</v>
      </c>
      <c r="F39" s="158"/>
      <c r="G39" s="370"/>
      <c r="H39" s="213"/>
      <c r="I39" s="156">
        <v>20</v>
      </c>
      <c r="J39" s="370">
        <v>21</v>
      </c>
      <c r="K39" s="370">
        <v>20</v>
      </c>
      <c r="L39" s="370">
        <v>20</v>
      </c>
      <c r="M39" s="188">
        <v>81</v>
      </c>
      <c r="N39" s="213"/>
      <c r="O39" s="156">
        <v>21</v>
      </c>
      <c r="P39" s="157">
        <v>21</v>
      </c>
      <c r="Q39" s="157">
        <v>21</v>
      </c>
      <c r="R39" s="157">
        <v>20</v>
      </c>
      <c r="S39" s="188">
        <v>83</v>
      </c>
      <c r="T39" s="213"/>
      <c r="U39" s="156">
        <v>20</v>
      </c>
      <c r="V39" s="157">
        <v>20</v>
      </c>
      <c r="W39" s="157">
        <v>20</v>
      </c>
      <c r="X39" s="157">
        <v>19</v>
      </c>
      <c r="Y39" s="188">
        <v>79</v>
      </c>
      <c r="Z39" s="213"/>
      <c r="AA39" s="156">
        <v>22</v>
      </c>
      <c r="AB39" s="157">
        <v>21</v>
      </c>
      <c r="AC39" s="157">
        <v>21</v>
      </c>
      <c r="AD39" s="157">
        <v>21</v>
      </c>
      <c r="AE39" s="188">
        <v>85</v>
      </c>
      <c r="AF39" s="213"/>
      <c r="AG39" s="156">
        <v>127</v>
      </c>
      <c r="AH39" s="157">
        <v>29</v>
      </c>
      <c r="AI39" s="157">
        <v>24</v>
      </c>
      <c r="AJ39" s="157">
        <v>23</v>
      </c>
      <c r="AK39" s="188">
        <v>203</v>
      </c>
      <c r="AL39" s="161"/>
      <c r="AM39" s="156">
        <v>11</v>
      </c>
      <c r="AN39" s="157">
        <v>58</v>
      </c>
      <c r="AO39" s="157">
        <v>57</v>
      </c>
      <c r="AP39" s="157">
        <v>57</v>
      </c>
      <c r="AQ39" s="188">
        <v>183</v>
      </c>
      <c r="AR39" s="161"/>
      <c r="AS39" s="156">
        <v>68</v>
      </c>
      <c r="AT39" s="157">
        <v>67</v>
      </c>
      <c r="AU39" s="157">
        <v>67</v>
      </c>
      <c r="AV39" s="157">
        <v>84</v>
      </c>
      <c r="AW39" s="188">
        <v>286</v>
      </c>
      <c r="AX39" s="161"/>
      <c r="AY39" s="156">
        <v>63</v>
      </c>
      <c r="AZ39" s="157">
        <v>63</v>
      </c>
      <c r="BA39" s="157">
        <v>61</v>
      </c>
      <c r="BB39" s="157">
        <v>62</v>
      </c>
      <c r="BC39" s="188">
        <v>249</v>
      </c>
      <c r="BD39" s="161"/>
      <c r="BE39" s="156">
        <v>67</v>
      </c>
      <c r="BF39" s="157">
        <v>66</v>
      </c>
      <c r="BG39" s="157">
        <v>65</v>
      </c>
      <c r="BH39" s="157">
        <v>64</v>
      </c>
      <c r="BI39" s="188">
        <v>262</v>
      </c>
      <c r="BJ39" s="161"/>
      <c r="BK39" s="156">
        <v>24</v>
      </c>
      <c r="BL39" s="157">
        <v>122</v>
      </c>
      <c r="BM39" s="157">
        <v>71</v>
      </c>
      <c r="BN39" s="157">
        <v>68</v>
      </c>
      <c r="BO39" s="188">
        <v>285</v>
      </c>
      <c r="BP39" s="161"/>
      <c r="BQ39" s="156">
        <v>0</v>
      </c>
      <c r="BR39" s="157">
        <v>92</v>
      </c>
      <c r="BS39" s="157">
        <v>82</v>
      </c>
      <c r="BT39" s="157">
        <v>77</v>
      </c>
      <c r="BU39" s="188">
        <v>251</v>
      </c>
    </row>
    <row r="40" spans="1:73" s="14" customFormat="1" collapsed="1" x14ac:dyDescent="0.25">
      <c r="A40" s="16" t="s">
        <v>50</v>
      </c>
      <c r="B40" s="213"/>
      <c r="C40" s="213"/>
      <c r="D40" s="25">
        <v>6076</v>
      </c>
      <c r="E40" s="367">
        <v>6413</v>
      </c>
      <c r="F40" s="21"/>
      <c r="G40" s="367"/>
      <c r="H40" s="213"/>
      <c r="I40" s="25">
        <v>3554</v>
      </c>
      <c r="J40" s="367">
        <v>3816</v>
      </c>
      <c r="K40" s="367">
        <v>6148</v>
      </c>
      <c r="L40" s="367">
        <v>4962</v>
      </c>
      <c r="M40" s="21">
        <v>18480</v>
      </c>
      <c r="N40" s="213"/>
      <c r="O40" s="25">
        <v>1779</v>
      </c>
      <c r="P40" s="20">
        <v>2075</v>
      </c>
      <c r="Q40" s="20">
        <v>3134</v>
      </c>
      <c r="R40" s="20">
        <v>3105</v>
      </c>
      <c r="S40" s="21">
        <v>10093</v>
      </c>
      <c r="T40" s="213"/>
      <c r="U40" s="25">
        <v>3145</v>
      </c>
      <c r="V40" s="20">
        <v>2000</v>
      </c>
      <c r="W40" s="20">
        <v>886</v>
      </c>
      <c r="X40" s="20">
        <v>1392</v>
      </c>
      <c r="Y40" s="21">
        <v>7423</v>
      </c>
      <c r="Z40" s="213"/>
      <c r="AA40" s="25">
        <v>3089</v>
      </c>
      <c r="AB40" s="20">
        <v>2713</v>
      </c>
      <c r="AC40" s="20">
        <v>2419</v>
      </c>
      <c r="AD40" s="20">
        <v>2942</v>
      </c>
      <c r="AE40" s="21">
        <v>11163</v>
      </c>
      <c r="AF40" s="213"/>
      <c r="AG40" s="25">
        <v>5503</v>
      </c>
      <c r="AH40" s="20">
        <v>3274</v>
      </c>
      <c r="AI40" s="20">
        <v>3050</v>
      </c>
      <c r="AJ40" s="20">
        <v>4190</v>
      </c>
      <c r="AK40" s="21">
        <v>16017</v>
      </c>
      <c r="AL40" s="26"/>
      <c r="AM40" s="25">
        <v>2997</v>
      </c>
      <c r="AN40" s="20">
        <v>3410</v>
      </c>
      <c r="AO40" s="20">
        <v>4198</v>
      </c>
      <c r="AP40" s="20">
        <v>4786</v>
      </c>
      <c r="AQ40" s="21">
        <v>15391</v>
      </c>
      <c r="AR40" s="26"/>
      <c r="AS40" s="25">
        <v>3233</v>
      </c>
      <c r="AT40" s="20">
        <v>-702</v>
      </c>
      <c r="AU40" s="20">
        <v>-105</v>
      </c>
      <c r="AV40" s="20">
        <v>1112</v>
      </c>
      <c r="AW40" s="21">
        <v>3538</v>
      </c>
      <c r="AX40" s="26"/>
      <c r="AY40" s="25">
        <v>4608</v>
      </c>
      <c r="AZ40" s="20">
        <v>4794</v>
      </c>
      <c r="BA40" s="20">
        <v>5694</v>
      </c>
      <c r="BB40" s="20">
        <v>3556</v>
      </c>
      <c r="BC40" s="21">
        <v>18652</v>
      </c>
      <c r="BD40" s="26"/>
      <c r="BE40" s="25">
        <v>2377</v>
      </c>
      <c r="BF40" s="20">
        <v>3360</v>
      </c>
      <c r="BG40" s="20">
        <v>3786</v>
      </c>
      <c r="BH40" s="20">
        <v>3477</v>
      </c>
      <c r="BI40" s="21">
        <v>13000</v>
      </c>
      <c r="BJ40" s="26"/>
      <c r="BK40" s="25">
        <v>2510</v>
      </c>
      <c r="BL40" s="20">
        <v>2640</v>
      </c>
      <c r="BM40" s="20">
        <v>3000</v>
      </c>
      <c r="BN40" s="20">
        <v>2655</v>
      </c>
      <c r="BO40" s="21">
        <v>10805</v>
      </c>
      <c r="BP40" s="26"/>
      <c r="BQ40" s="25">
        <v>-1450</v>
      </c>
      <c r="BR40" s="20">
        <v>1440</v>
      </c>
      <c r="BS40" s="20">
        <v>1967</v>
      </c>
      <c r="BT40" s="20">
        <v>2390</v>
      </c>
      <c r="BU40" s="21">
        <v>4347</v>
      </c>
    </row>
    <row r="41" spans="1:73" ht="15" hidden="1" customHeight="1" outlineLevel="1" x14ac:dyDescent="0.25">
      <c r="A41" s="5" t="s">
        <v>51</v>
      </c>
      <c r="B41" s="213"/>
      <c r="C41" s="213"/>
      <c r="D41" s="27">
        <v>0</v>
      </c>
      <c r="E41" s="369">
        <v>0</v>
      </c>
      <c r="F41" s="29"/>
      <c r="G41" s="369"/>
      <c r="H41" s="213"/>
      <c r="I41" s="27">
        <v>0</v>
      </c>
      <c r="J41" s="369">
        <v>0</v>
      </c>
      <c r="K41" s="369">
        <v>0</v>
      </c>
      <c r="L41" s="369">
        <v>0</v>
      </c>
      <c r="M41" s="37">
        <v>0</v>
      </c>
      <c r="N41" s="213"/>
      <c r="O41" s="27">
        <v>0</v>
      </c>
      <c r="P41" s="28">
        <v>0</v>
      </c>
      <c r="Q41" s="28">
        <v>0</v>
      </c>
      <c r="R41" s="28">
        <v>0</v>
      </c>
      <c r="S41" s="37">
        <v>0</v>
      </c>
      <c r="T41" s="213"/>
      <c r="U41" s="27">
        <v>57</v>
      </c>
      <c r="V41" s="28">
        <v>2</v>
      </c>
      <c r="W41" s="28">
        <v>0</v>
      </c>
      <c r="X41" s="28">
        <v>33</v>
      </c>
      <c r="Y41" s="37">
        <v>92</v>
      </c>
      <c r="Z41" s="213"/>
      <c r="AA41" s="27">
        <v>3</v>
      </c>
      <c r="AB41" s="28">
        <v>26</v>
      </c>
      <c r="AC41" s="28">
        <v>17</v>
      </c>
      <c r="AD41" s="28">
        <v>0</v>
      </c>
      <c r="AE41" s="37">
        <v>46</v>
      </c>
      <c r="AF41" s="213"/>
      <c r="AG41" s="27">
        <v>0</v>
      </c>
      <c r="AH41" s="28">
        <v>0</v>
      </c>
      <c r="AI41" s="28">
        <v>48</v>
      </c>
      <c r="AJ41" s="28">
        <v>0</v>
      </c>
      <c r="AK41" s="37">
        <v>48</v>
      </c>
      <c r="AL41" s="26"/>
      <c r="AM41" s="27">
        <v>7</v>
      </c>
      <c r="AN41" s="28">
        <v>0</v>
      </c>
      <c r="AO41" s="28">
        <v>0</v>
      </c>
      <c r="AP41" s="28">
        <v>18</v>
      </c>
      <c r="AQ41" s="37">
        <v>25</v>
      </c>
      <c r="AR41" s="26"/>
      <c r="AS41" s="27">
        <v>0</v>
      </c>
      <c r="AT41" s="28">
        <v>17</v>
      </c>
      <c r="AU41" s="28">
        <v>0</v>
      </c>
      <c r="AV41" s="28">
        <v>0</v>
      </c>
      <c r="AW41" s="37">
        <v>17</v>
      </c>
      <c r="AX41" s="26"/>
      <c r="AY41" s="27">
        <v>0</v>
      </c>
      <c r="AZ41" s="28">
        <v>0</v>
      </c>
      <c r="BA41" s="28">
        <v>0</v>
      </c>
      <c r="BB41" s="28">
        <v>0</v>
      </c>
      <c r="BC41" s="37">
        <v>0</v>
      </c>
      <c r="BD41" s="26"/>
      <c r="BE41" s="27">
        <v>10</v>
      </c>
      <c r="BF41" s="28">
        <v>-80</v>
      </c>
      <c r="BG41" s="28">
        <v>51</v>
      </c>
      <c r="BH41" s="28">
        <v>0</v>
      </c>
      <c r="BI41" s="37">
        <v>-19</v>
      </c>
      <c r="BJ41" s="26"/>
      <c r="BK41" s="27">
        <v>1</v>
      </c>
      <c r="BL41" s="28">
        <v>0</v>
      </c>
      <c r="BM41" s="28">
        <v>7</v>
      </c>
      <c r="BN41" s="28">
        <v>15</v>
      </c>
      <c r="BO41" s="37">
        <v>23</v>
      </c>
      <c r="BP41" s="26"/>
      <c r="BQ41" s="27">
        <v>0</v>
      </c>
      <c r="BR41" s="28">
        <v>0</v>
      </c>
      <c r="BS41" s="28">
        <v>0</v>
      </c>
      <c r="BT41" s="28">
        <v>0</v>
      </c>
      <c r="BU41" s="37">
        <v>0</v>
      </c>
    </row>
    <row r="42" spans="1:73" ht="15" hidden="1" customHeight="1" outlineLevel="1" x14ac:dyDescent="0.25">
      <c r="A42" s="5" t="s">
        <v>52</v>
      </c>
      <c r="B42" s="213"/>
      <c r="C42" s="213"/>
      <c r="D42" s="27">
        <v>7</v>
      </c>
      <c r="E42" s="369">
        <v>7</v>
      </c>
      <c r="F42" s="29"/>
      <c r="G42" s="369"/>
      <c r="H42" s="213"/>
      <c r="I42" s="27">
        <v>7</v>
      </c>
      <c r="J42" s="369">
        <v>7</v>
      </c>
      <c r="K42" s="369">
        <v>8</v>
      </c>
      <c r="L42" s="369">
        <v>7</v>
      </c>
      <c r="M42" s="37">
        <v>29</v>
      </c>
      <c r="N42" s="213"/>
      <c r="O42" s="27">
        <v>9</v>
      </c>
      <c r="P42" s="28">
        <v>9</v>
      </c>
      <c r="Q42" s="28">
        <v>-33</v>
      </c>
      <c r="R42" s="28">
        <v>7</v>
      </c>
      <c r="S42" s="37">
        <v>-8</v>
      </c>
      <c r="T42" s="213"/>
      <c r="U42" s="27">
        <v>19</v>
      </c>
      <c r="V42" s="28">
        <v>9</v>
      </c>
      <c r="W42" s="28">
        <v>9</v>
      </c>
      <c r="X42" s="28">
        <v>8</v>
      </c>
      <c r="Y42" s="37">
        <v>45</v>
      </c>
      <c r="Z42" s="213"/>
      <c r="AA42" s="27">
        <v>-15</v>
      </c>
      <c r="AB42" s="28">
        <v>12</v>
      </c>
      <c r="AC42" s="28">
        <v>10</v>
      </c>
      <c r="AD42" s="28">
        <v>10</v>
      </c>
      <c r="AE42" s="37">
        <v>17</v>
      </c>
      <c r="AF42" s="213"/>
      <c r="AG42" s="27">
        <v>298</v>
      </c>
      <c r="AH42" s="28">
        <v>14</v>
      </c>
      <c r="AI42" s="28">
        <v>15</v>
      </c>
      <c r="AJ42" s="28">
        <v>15</v>
      </c>
      <c r="AK42" s="37">
        <v>342</v>
      </c>
      <c r="AL42" s="26"/>
      <c r="AM42" s="27">
        <v>94</v>
      </c>
      <c r="AN42" s="28">
        <v>31</v>
      </c>
      <c r="AO42" s="28">
        <v>31</v>
      </c>
      <c r="AP42" s="28">
        <v>44</v>
      </c>
      <c r="AQ42" s="37">
        <v>200</v>
      </c>
      <c r="AR42" s="26"/>
      <c r="AS42" s="27">
        <v>110</v>
      </c>
      <c r="AT42" s="28">
        <v>91</v>
      </c>
      <c r="AU42" s="28">
        <v>101</v>
      </c>
      <c r="AV42" s="28">
        <v>69</v>
      </c>
      <c r="AW42" s="37">
        <v>371</v>
      </c>
      <c r="AX42" s="26"/>
      <c r="AY42" s="27">
        <v>100</v>
      </c>
      <c r="AZ42" s="28">
        <v>99</v>
      </c>
      <c r="BA42" s="28">
        <v>91</v>
      </c>
      <c r="BB42" s="28">
        <v>101</v>
      </c>
      <c r="BC42" s="37">
        <v>391</v>
      </c>
      <c r="BD42" s="26"/>
      <c r="BE42" s="27">
        <v>68</v>
      </c>
      <c r="BF42" s="28">
        <v>68</v>
      </c>
      <c r="BG42" s="28">
        <v>82</v>
      </c>
      <c r="BH42" s="28">
        <v>83</v>
      </c>
      <c r="BI42" s="37">
        <v>301</v>
      </c>
      <c r="BJ42" s="26"/>
      <c r="BK42" s="27">
        <v>65</v>
      </c>
      <c r="BL42" s="28">
        <v>65</v>
      </c>
      <c r="BM42" s="28">
        <v>65</v>
      </c>
      <c r="BN42" s="28">
        <v>92</v>
      </c>
      <c r="BO42" s="37">
        <v>287</v>
      </c>
      <c r="BP42" s="26"/>
      <c r="BQ42" s="27">
        <v>0</v>
      </c>
      <c r="BR42" s="28">
        <v>0</v>
      </c>
      <c r="BS42" s="28">
        <v>0</v>
      </c>
      <c r="BT42" s="28">
        <v>0</v>
      </c>
      <c r="BU42" s="37">
        <v>0</v>
      </c>
    </row>
    <row r="43" spans="1:73" ht="15" hidden="1" customHeight="1" outlineLevel="1" x14ac:dyDescent="0.25">
      <c r="A43" s="5" t="s">
        <v>64</v>
      </c>
      <c r="B43" s="213"/>
      <c r="C43" s="213"/>
      <c r="D43" s="27">
        <v>0</v>
      </c>
      <c r="E43" s="369">
        <v>0</v>
      </c>
      <c r="F43" s="29"/>
      <c r="G43" s="369"/>
      <c r="H43" s="213"/>
      <c r="I43" s="27">
        <v>0</v>
      </c>
      <c r="J43" s="369">
        <v>0</v>
      </c>
      <c r="K43" s="369">
        <v>0</v>
      </c>
      <c r="L43" s="369">
        <v>0</v>
      </c>
      <c r="M43" s="29">
        <v>0</v>
      </c>
      <c r="N43" s="213"/>
      <c r="O43" s="27">
        <v>0</v>
      </c>
      <c r="P43" s="28">
        <v>0</v>
      </c>
      <c r="Q43" s="28">
        <v>0</v>
      </c>
      <c r="R43" s="28">
        <v>0</v>
      </c>
      <c r="S43" s="29">
        <v>0</v>
      </c>
      <c r="T43" s="213"/>
      <c r="U43" s="27">
        <v>0</v>
      </c>
      <c r="V43" s="28">
        <v>0</v>
      </c>
      <c r="W43" s="28">
        <v>0</v>
      </c>
      <c r="X43" s="28">
        <v>0</v>
      </c>
      <c r="Y43" s="29">
        <v>0</v>
      </c>
      <c r="Z43" s="213"/>
      <c r="AA43" s="27">
        <v>0</v>
      </c>
      <c r="AB43" s="28">
        <v>0</v>
      </c>
      <c r="AC43" s="28">
        <v>0</v>
      </c>
      <c r="AD43" s="28">
        <v>0</v>
      </c>
      <c r="AE43" s="29">
        <v>0</v>
      </c>
      <c r="AF43" s="213"/>
      <c r="AG43" s="27">
        <v>0</v>
      </c>
      <c r="AH43" s="28">
        <v>0</v>
      </c>
      <c r="AI43" s="28">
        <v>0</v>
      </c>
      <c r="AJ43" s="28">
        <v>0</v>
      </c>
      <c r="AK43" s="29">
        <v>0</v>
      </c>
      <c r="AL43" s="26"/>
      <c r="AM43" s="27">
        <v>0</v>
      </c>
      <c r="AN43" s="28">
        <v>0</v>
      </c>
      <c r="AO43" s="28">
        <v>0</v>
      </c>
      <c r="AP43" s="28">
        <v>0</v>
      </c>
      <c r="AQ43" s="29">
        <v>0</v>
      </c>
      <c r="AR43" s="26"/>
      <c r="AS43" s="27">
        <v>0</v>
      </c>
      <c r="AT43" s="28">
        <v>0</v>
      </c>
      <c r="AU43" s="28">
        <v>0</v>
      </c>
      <c r="AV43" s="28">
        <v>0</v>
      </c>
      <c r="AW43" s="29">
        <v>0</v>
      </c>
      <c r="AX43" s="26"/>
      <c r="AY43" s="27">
        <v>0</v>
      </c>
      <c r="AZ43" s="28">
        <v>0</v>
      </c>
      <c r="BA43" s="28">
        <v>0</v>
      </c>
      <c r="BB43" s="28">
        <v>0</v>
      </c>
      <c r="BC43" s="29">
        <v>0</v>
      </c>
      <c r="BD43" s="26"/>
      <c r="BE43" s="27">
        <v>0</v>
      </c>
      <c r="BF43" s="28">
        <v>0</v>
      </c>
      <c r="BG43" s="28">
        <v>0</v>
      </c>
      <c r="BH43" s="28">
        <v>0</v>
      </c>
      <c r="BI43" s="29">
        <v>0</v>
      </c>
      <c r="BJ43" s="26"/>
      <c r="BK43" s="27">
        <v>0</v>
      </c>
      <c r="BL43" s="28">
        <v>0</v>
      </c>
      <c r="BM43" s="28">
        <v>0</v>
      </c>
      <c r="BN43" s="28">
        <v>0</v>
      </c>
      <c r="BO43" s="29">
        <v>0</v>
      </c>
      <c r="BP43" s="26"/>
      <c r="BQ43" s="27">
        <v>0</v>
      </c>
      <c r="BR43" s="28">
        <v>0</v>
      </c>
      <c r="BS43" s="28">
        <v>0</v>
      </c>
      <c r="BT43" s="28">
        <v>0</v>
      </c>
      <c r="BU43" s="29">
        <v>0</v>
      </c>
    </row>
    <row r="44" spans="1:73" ht="15" hidden="1" customHeight="1" outlineLevel="1" x14ac:dyDescent="0.25">
      <c r="A44" s="5" t="s">
        <v>54</v>
      </c>
      <c r="B44" s="213"/>
      <c r="C44" s="213"/>
      <c r="D44" s="27">
        <v>0</v>
      </c>
      <c r="E44" s="369">
        <v>0</v>
      </c>
      <c r="F44" s="29"/>
      <c r="G44" s="369"/>
      <c r="H44" s="213"/>
      <c r="I44" s="27">
        <v>0</v>
      </c>
      <c r="J44" s="369">
        <v>0</v>
      </c>
      <c r="K44" s="369">
        <v>0</v>
      </c>
      <c r="L44" s="369">
        <v>0</v>
      </c>
      <c r="M44" s="37">
        <v>0</v>
      </c>
      <c r="N44" s="213"/>
      <c r="O44" s="27">
        <v>0</v>
      </c>
      <c r="P44" s="28">
        <v>0</v>
      </c>
      <c r="Q44" s="28">
        <v>0</v>
      </c>
      <c r="R44" s="28">
        <v>0</v>
      </c>
      <c r="S44" s="37">
        <v>0</v>
      </c>
      <c r="T44" s="213"/>
      <c r="U44" s="27">
        <v>0</v>
      </c>
      <c r="V44" s="28">
        <v>0</v>
      </c>
      <c r="W44" s="28">
        <v>0</v>
      </c>
      <c r="X44" s="28">
        <v>0</v>
      </c>
      <c r="Y44" s="37">
        <v>0</v>
      </c>
      <c r="Z44" s="213"/>
      <c r="AA44" s="27">
        <v>0</v>
      </c>
      <c r="AB44" s="28">
        <v>0</v>
      </c>
      <c r="AC44" s="28">
        <v>0</v>
      </c>
      <c r="AD44" s="28">
        <v>0</v>
      </c>
      <c r="AE44" s="37">
        <v>0</v>
      </c>
      <c r="AF44" s="213"/>
      <c r="AG44" s="27">
        <v>0</v>
      </c>
      <c r="AH44" s="28">
        <v>0</v>
      </c>
      <c r="AI44" s="28">
        <v>0</v>
      </c>
      <c r="AJ44" s="28">
        <v>0</v>
      </c>
      <c r="AK44" s="37">
        <v>0</v>
      </c>
      <c r="AL44" s="26"/>
      <c r="AM44" s="27">
        <v>0</v>
      </c>
      <c r="AN44" s="28">
        <v>0</v>
      </c>
      <c r="AO44" s="28">
        <v>0</v>
      </c>
      <c r="AP44" s="28">
        <v>0</v>
      </c>
      <c r="AQ44" s="37">
        <v>0</v>
      </c>
      <c r="AR44" s="26"/>
      <c r="AS44" s="27">
        <v>0</v>
      </c>
      <c r="AT44" s="28">
        <v>0</v>
      </c>
      <c r="AU44" s="28">
        <v>0</v>
      </c>
      <c r="AV44" s="28">
        <v>0</v>
      </c>
      <c r="AW44" s="37">
        <v>0</v>
      </c>
      <c r="AX44" s="26"/>
      <c r="AY44" s="27">
        <v>0</v>
      </c>
      <c r="AZ44" s="28">
        <v>0</v>
      </c>
      <c r="BA44" s="28">
        <v>0</v>
      </c>
      <c r="BB44" s="28">
        <v>0</v>
      </c>
      <c r="BC44" s="37">
        <v>0</v>
      </c>
      <c r="BD44" s="26"/>
      <c r="BE44" s="27">
        <v>0</v>
      </c>
      <c r="BF44" s="28">
        <v>0</v>
      </c>
      <c r="BG44" s="28">
        <v>0</v>
      </c>
      <c r="BH44" s="28">
        <v>0</v>
      </c>
      <c r="BI44" s="37">
        <v>0</v>
      </c>
      <c r="BJ44" s="26"/>
      <c r="BK44" s="27">
        <v>0</v>
      </c>
      <c r="BL44" s="28">
        <v>0</v>
      </c>
      <c r="BM44" s="28">
        <v>0</v>
      </c>
      <c r="BN44" s="28">
        <v>0</v>
      </c>
      <c r="BO44" s="37">
        <v>0</v>
      </c>
      <c r="BP44" s="26"/>
      <c r="BQ44" s="27">
        <v>0</v>
      </c>
      <c r="BR44" s="28">
        <v>65</v>
      </c>
      <c r="BS44" s="28">
        <v>65</v>
      </c>
      <c r="BT44" s="28">
        <v>65</v>
      </c>
      <c r="BU44" s="37">
        <v>195</v>
      </c>
    </row>
    <row r="45" spans="1:73" ht="15" hidden="1" customHeight="1" outlineLevel="1" x14ac:dyDescent="0.25">
      <c r="A45" s="5" t="s">
        <v>55</v>
      </c>
      <c r="B45" s="213"/>
      <c r="C45" s="213"/>
      <c r="D45" s="27">
        <v>0</v>
      </c>
      <c r="E45" s="369">
        <v>0</v>
      </c>
      <c r="F45" s="29"/>
      <c r="G45" s="369"/>
      <c r="H45" s="213"/>
      <c r="I45" s="27">
        <v>0</v>
      </c>
      <c r="J45" s="369">
        <v>0</v>
      </c>
      <c r="K45" s="369">
        <v>0</v>
      </c>
      <c r="L45" s="369">
        <v>0</v>
      </c>
      <c r="M45" s="37">
        <v>0</v>
      </c>
      <c r="N45" s="213"/>
      <c r="O45" s="27">
        <v>0</v>
      </c>
      <c r="P45" s="28">
        <v>0</v>
      </c>
      <c r="Q45" s="28">
        <v>0</v>
      </c>
      <c r="R45" s="28">
        <v>0</v>
      </c>
      <c r="S45" s="37">
        <v>0</v>
      </c>
      <c r="T45" s="213"/>
      <c r="U45" s="27">
        <v>0</v>
      </c>
      <c r="V45" s="28">
        <v>0</v>
      </c>
      <c r="W45" s="28">
        <v>0</v>
      </c>
      <c r="X45" s="28">
        <v>0</v>
      </c>
      <c r="Y45" s="37">
        <v>0</v>
      </c>
      <c r="Z45" s="213"/>
      <c r="AA45" s="27">
        <v>0</v>
      </c>
      <c r="AB45" s="28">
        <v>0</v>
      </c>
      <c r="AC45" s="28">
        <v>0</v>
      </c>
      <c r="AD45" s="28">
        <v>0</v>
      </c>
      <c r="AE45" s="37">
        <v>0</v>
      </c>
      <c r="AF45" s="213"/>
      <c r="AG45" s="27">
        <v>0</v>
      </c>
      <c r="AH45" s="28">
        <v>0</v>
      </c>
      <c r="AI45" s="28">
        <v>0</v>
      </c>
      <c r="AJ45" s="28">
        <v>0</v>
      </c>
      <c r="AK45" s="37">
        <v>0</v>
      </c>
      <c r="AL45" s="26"/>
      <c r="AM45" s="27">
        <v>0</v>
      </c>
      <c r="AN45" s="28">
        <v>0</v>
      </c>
      <c r="AO45" s="28">
        <v>0</v>
      </c>
      <c r="AP45" s="28">
        <v>0</v>
      </c>
      <c r="AQ45" s="37">
        <v>0</v>
      </c>
      <c r="AR45" s="26"/>
      <c r="AS45" s="27">
        <v>0</v>
      </c>
      <c r="AT45" s="28">
        <v>96</v>
      </c>
      <c r="AU45" s="28">
        <v>0</v>
      </c>
      <c r="AV45" s="28">
        <v>0</v>
      </c>
      <c r="AW45" s="37">
        <v>96</v>
      </c>
      <c r="AX45" s="26"/>
      <c r="AY45" s="27">
        <v>0</v>
      </c>
      <c r="AZ45" s="28">
        <v>0</v>
      </c>
      <c r="BA45" s="28">
        <v>0</v>
      </c>
      <c r="BB45" s="28">
        <v>0</v>
      </c>
      <c r="BC45" s="37">
        <v>0</v>
      </c>
      <c r="BD45" s="26"/>
      <c r="BE45" s="27">
        <v>0</v>
      </c>
      <c r="BF45" s="28">
        <v>0</v>
      </c>
      <c r="BG45" s="28">
        <v>0</v>
      </c>
      <c r="BH45" s="28">
        <v>0</v>
      </c>
      <c r="BI45" s="37">
        <v>0</v>
      </c>
      <c r="BJ45" s="26"/>
      <c r="BK45" s="27">
        <v>0</v>
      </c>
      <c r="BL45" s="28">
        <v>0</v>
      </c>
      <c r="BM45" s="28">
        <v>0</v>
      </c>
      <c r="BN45" s="28">
        <v>0</v>
      </c>
      <c r="BO45" s="37">
        <v>0</v>
      </c>
      <c r="BP45" s="26"/>
      <c r="BQ45" s="27">
        <v>1450</v>
      </c>
      <c r="BR45" s="28">
        <v>100</v>
      </c>
      <c r="BS45" s="28">
        <v>0</v>
      </c>
      <c r="BT45" s="28">
        <v>5</v>
      </c>
      <c r="BU45" s="37">
        <v>1555</v>
      </c>
    </row>
    <row r="46" spans="1:73" ht="15" hidden="1" customHeight="1" outlineLevel="1" x14ac:dyDescent="0.25">
      <c r="A46" s="5" t="s">
        <v>56</v>
      </c>
      <c r="B46" s="213"/>
      <c r="C46" s="213"/>
      <c r="D46" s="27">
        <v>0</v>
      </c>
      <c r="E46" s="369">
        <v>0</v>
      </c>
      <c r="F46" s="29"/>
      <c r="G46" s="369"/>
      <c r="H46" s="213"/>
      <c r="I46" s="27">
        <v>0</v>
      </c>
      <c r="J46" s="369">
        <v>0</v>
      </c>
      <c r="K46" s="369">
        <v>0</v>
      </c>
      <c r="L46" s="369">
        <v>0</v>
      </c>
      <c r="M46" s="37">
        <v>0</v>
      </c>
      <c r="N46" s="213"/>
      <c r="O46" s="27">
        <v>0</v>
      </c>
      <c r="P46" s="28">
        <v>0</v>
      </c>
      <c r="Q46" s="28">
        <v>0</v>
      </c>
      <c r="R46" s="28">
        <v>0</v>
      </c>
      <c r="S46" s="37">
        <v>0</v>
      </c>
      <c r="T46" s="213"/>
      <c r="U46" s="27">
        <v>0</v>
      </c>
      <c r="V46" s="28">
        <v>0</v>
      </c>
      <c r="W46" s="28">
        <v>0</v>
      </c>
      <c r="X46" s="28">
        <v>0</v>
      </c>
      <c r="Y46" s="37">
        <v>0</v>
      </c>
      <c r="Z46" s="213"/>
      <c r="AA46" s="27">
        <v>0</v>
      </c>
      <c r="AB46" s="28">
        <v>0</v>
      </c>
      <c r="AC46" s="28">
        <v>0</v>
      </c>
      <c r="AD46" s="28">
        <v>0</v>
      </c>
      <c r="AE46" s="37">
        <v>0</v>
      </c>
      <c r="AF46" s="213"/>
      <c r="AG46" s="27">
        <v>0</v>
      </c>
      <c r="AH46" s="28">
        <v>0</v>
      </c>
      <c r="AI46" s="28">
        <v>0</v>
      </c>
      <c r="AJ46" s="28">
        <v>0</v>
      </c>
      <c r="AK46" s="37">
        <v>0</v>
      </c>
      <c r="AL46" s="26"/>
      <c r="AM46" s="27">
        <v>0</v>
      </c>
      <c r="AN46" s="28">
        <v>0</v>
      </c>
      <c r="AO46" s="28">
        <v>0</v>
      </c>
      <c r="AP46" s="28">
        <v>0</v>
      </c>
      <c r="AQ46" s="37">
        <v>0</v>
      </c>
      <c r="AR46" s="26"/>
      <c r="AS46" s="27">
        <v>0</v>
      </c>
      <c r="AT46" s="28">
        <v>0</v>
      </c>
      <c r="AU46" s="28">
        <v>0</v>
      </c>
      <c r="AV46" s="28">
        <v>0</v>
      </c>
      <c r="AW46" s="37">
        <v>0</v>
      </c>
      <c r="AX46" s="26"/>
      <c r="AY46" s="27">
        <v>0</v>
      </c>
      <c r="AZ46" s="28">
        <v>0</v>
      </c>
      <c r="BA46" s="28">
        <v>0</v>
      </c>
      <c r="BB46" s="28">
        <v>0</v>
      </c>
      <c r="BC46" s="37">
        <v>0</v>
      </c>
      <c r="BD46" s="26"/>
      <c r="BE46" s="27">
        <v>0</v>
      </c>
      <c r="BF46" s="28">
        <v>0</v>
      </c>
      <c r="BG46" s="28">
        <v>0</v>
      </c>
      <c r="BH46" s="28">
        <v>0</v>
      </c>
      <c r="BI46" s="37">
        <v>0</v>
      </c>
      <c r="BJ46" s="26"/>
      <c r="BK46" s="27">
        <v>0</v>
      </c>
      <c r="BL46" s="28">
        <v>0</v>
      </c>
      <c r="BM46" s="28">
        <v>0</v>
      </c>
      <c r="BN46" s="28">
        <v>0</v>
      </c>
      <c r="BO46" s="37">
        <v>0</v>
      </c>
      <c r="BP46" s="26"/>
      <c r="BQ46" s="27">
        <v>0</v>
      </c>
      <c r="BR46" s="28">
        <v>0</v>
      </c>
      <c r="BS46" s="28">
        <v>0</v>
      </c>
      <c r="BT46" s="28">
        <v>0</v>
      </c>
      <c r="BU46" s="37">
        <v>0</v>
      </c>
    </row>
    <row r="47" spans="1:73" ht="15" hidden="1" customHeight="1" outlineLevel="1" x14ac:dyDescent="0.25">
      <c r="A47" s="5" t="s">
        <v>69</v>
      </c>
      <c r="B47" s="213"/>
      <c r="C47" s="213"/>
      <c r="D47" s="27">
        <v>0</v>
      </c>
      <c r="E47" s="369">
        <v>0</v>
      </c>
      <c r="F47" s="29"/>
      <c r="G47" s="369"/>
      <c r="H47" s="213"/>
      <c r="I47" s="27">
        <v>0</v>
      </c>
      <c r="J47" s="369">
        <v>0</v>
      </c>
      <c r="K47" s="369">
        <v>0</v>
      </c>
      <c r="L47" s="369">
        <v>0</v>
      </c>
      <c r="M47" s="37">
        <v>0</v>
      </c>
      <c r="N47" s="213"/>
      <c r="O47" s="27">
        <v>0</v>
      </c>
      <c r="P47" s="28">
        <v>0</v>
      </c>
      <c r="Q47" s="28">
        <v>0</v>
      </c>
      <c r="R47" s="28">
        <v>0</v>
      </c>
      <c r="S47" s="37">
        <v>0</v>
      </c>
      <c r="T47" s="213"/>
      <c r="U47" s="27">
        <v>0</v>
      </c>
      <c r="V47" s="28">
        <v>0</v>
      </c>
      <c r="W47" s="28">
        <v>0</v>
      </c>
      <c r="X47" s="28">
        <v>0</v>
      </c>
      <c r="Y47" s="37">
        <v>0</v>
      </c>
      <c r="Z47" s="213"/>
      <c r="AA47" s="27">
        <v>0</v>
      </c>
      <c r="AB47" s="28">
        <v>0</v>
      </c>
      <c r="AC47" s="28">
        <v>0</v>
      </c>
      <c r="AD47" s="28">
        <v>0</v>
      </c>
      <c r="AE47" s="37">
        <v>0</v>
      </c>
      <c r="AF47" s="213"/>
      <c r="AG47" s="27">
        <v>0</v>
      </c>
      <c r="AH47" s="28">
        <v>0</v>
      </c>
      <c r="AI47" s="28">
        <v>0</v>
      </c>
      <c r="AJ47" s="28">
        <v>0</v>
      </c>
      <c r="AK47" s="37">
        <v>0</v>
      </c>
      <c r="AL47" s="26"/>
      <c r="AM47" s="27">
        <v>0</v>
      </c>
      <c r="AN47" s="28">
        <v>0</v>
      </c>
      <c r="AO47" s="28">
        <v>0</v>
      </c>
      <c r="AP47" s="28">
        <v>0</v>
      </c>
      <c r="AQ47" s="37">
        <v>0</v>
      </c>
      <c r="AR47" s="26"/>
      <c r="AS47" s="27">
        <v>0</v>
      </c>
      <c r="AT47" s="28">
        <v>0</v>
      </c>
      <c r="AU47" s="28">
        <v>0</v>
      </c>
      <c r="AV47" s="28">
        <v>0</v>
      </c>
      <c r="AW47" s="37">
        <v>0</v>
      </c>
      <c r="AX47" s="26"/>
      <c r="AY47" s="27">
        <v>0</v>
      </c>
      <c r="AZ47" s="28">
        <v>0</v>
      </c>
      <c r="BA47" s="28">
        <v>0</v>
      </c>
      <c r="BB47" s="28">
        <v>0</v>
      </c>
      <c r="BC47" s="37">
        <v>0</v>
      </c>
      <c r="BD47" s="26"/>
      <c r="BE47" s="27">
        <v>0</v>
      </c>
      <c r="BF47" s="28">
        <v>0</v>
      </c>
      <c r="BG47" s="28">
        <v>0</v>
      </c>
      <c r="BH47" s="28">
        <v>0</v>
      </c>
      <c r="BI47" s="37">
        <v>0</v>
      </c>
      <c r="BJ47" s="26"/>
      <c r="BK47" s="27">
        <v>0</v>
      </c>
      <c r="BL47" s="28">
        <v>0</v>
      </c>
      <c r="BM47" s="28">
        <v>0</v>
      </c>
      <c r="BN47" s="28">
        <v>0</v>
      </c>
      <c r="BO47" s="37">
        <v>0</v>
      </c>
      <c r="BP47" s="26"/>
      <c r="BQ47" s="27">
        <v>0</v>
      </c>
      <c r="BR47" s="28">
        <v>0</v>
      </c>
      <c r="BS47" s="28">
        <v>0</v>
      </c>
      <c r="BT47" s="28">
        <v>0</v>
      </c>
      <c r="BU47" s="37">
        <v>0</v>
      </c>
    </row>
    <row r="48" spans="1:73" ht="15" hidden="1" customHeight="1" outlineLevel="1" x14ac:dyDescent="0.25">
      <c r="A48" s="5" t="s">
        <v>7</v>
      </c>
      <c r="B48" s="213"/>
      <c r="C48" s="213"/>
      <c r="D48" s="27">
        <v>125</v>
      </c>
      <c r="E48" s="369">
        <v>125</v>
      </c>
      <c r="F48" s="29"/>
      <c r="G48" s="369"/>
      <c r="H48" s="213"/>
      <c r="I48" s="27">
        <v>125</v>
      </c>
      <c r="J48" s="369">
        <v>125</v>
      </c>
      <c r="K48" s="369">
        <v>125</v>
      </c>
      <c r="L48" s="369">
        <v>125</v>
      </c>
      <c r="M48" s="37">
        <v>500</v>
      </c>
      <c r="N48" s="213"/>
      <c r="O48" s="27">
        <v>125</v>
      </c>
      <c r="P48" s="28">
        <v>125</v>
      </c>
      <c r="Q48" s="28">
        <v>125</v>
      </c>
      <c r="R48" s="28">
        <v>125</v>
      </c>
      <c r="S48" s="37">
        <v>500</v>
      </c>
      <c r="T48" s="213"/>
      <c r="U48" s="27">
        <v>125</v>
      </c>
      <c r="V48" s="28">
        <v>125</v>
      </c>
      <c r="W48" s="28">
        <v>125</v>
      </c>
      <c r="X48" s="28">
        <v>125</v>
      </c>
      <c r="Y48" s="37">
        <v>500</v>
      </c>
      <c r="Z48" s="213"/>
      <c r="AA48" s="27">
        <v>125</v>
      </c>
      <c r="AB48" s="28">
        <v>125</v>
      </c>
      <c r="AC48" s="28">
        <v>125</v>
      </c>
      <c r="AD48" s="28">
        <v>125</v>
      </c>
      <c r="AE48" s="37">
        <v>500</v>
      </c>
      <c r="AF48" s="213"/>
      <c r="AG48" s="27">
        <v>125</v>
      </c>
      <c r="AH48" s="28">
        <v>125</v>
      </c>
      <c r="AI48" s="28">
        <v>125</v>
      </c>
      <c r="AJ48" s="28">
        <v>125</v>
      </c>
      <c r="AK48" s="37">
        <v>500</v>
      </c>
      <c r="AL48" s="26"/>
      <c r="AM48" s="27">
        <v>125</v>
      </c>
      <c r="AN48" s="28">
        <v>125</v>
      </c>
      <c r="AO48" s="28">
        <v>125</v>
      </c>
      <c r="AP48" s="28">
        <v>125</v>
      </c>
      <c r="AQ48" s="37">
        <v>500</v>
      </c>
      <c r="AR48" s="26"/>
      <c r="AS48" s="27">
        <v>125</v>
      </c>
      <c r="AT48" s="28">
        <v>125</v>
      </c>
      <c r="AU48" s="28">
        <v>125</v>
      </c>
      <c r="AV48" s="28">
        <v>125</v>
      </c>
      <c r="AW48" s="37">
        <v>500</v>
      </c>
      <c r="AX48" s="26"/>
      <c r="AY48" s="27">
        <v>125</v>
      </c>
      <c r="AZ48" s="28">
        <v>125</v>
      </c>
      <c r="BA48" s="28">
        <v>125</v>
      </c>
      <c r="BB48" s="28">
        <v>125</v>
      </c>
      <c r="BC48" s="37">
        <v>500</v>
      </c>
      <c r="BD48" s="26"/>
      <c r="BE48" s="27">
        <v>125</v>
      </c>
      <c r="BF48" s="28">
        <v>125</v>
      </c>
      <c r="BG48" s="28">
        <v>125</v>
      </c>
      <c r="BH48" s="28">
        <v>125</v>
      </c>
      <c r="BI48" s="37">
        <v>500</v>
      </c>
      <c r="BJ48" s="26"/>
      <c r="BK48" s="27">
        <v>125</v>
      </c>
      <c r="BL48" s="28">
        <v>125</v>
      </c>
      <c r="BM48" s="28">
        <v>125</v>
      </c>
      <c r="BN48" s="28">
        <v>125</v>
      </c>
      <c r="BO48" s="37">
        <v>500</v>
      </c>
      <c r="BP48" s="26"/>
      <c r="BQ48" s="27">
        <v>0</v>
      </c>
      <c r="BR48" s="28">
        <v>125</v>
      </c>
      <c r="BS48" s="28">
        <v>125</v>
      </c>
      <c r="BT48" s="28">
        <v>125</v>
      </c>
      <c r="BU48" s="37">
        <v>375</v>
      </c>
    </row>
    <row r="49" spans="1:73" ht="17.25" hidden="1" customHeight="1" outlineLevel="1" x14ac:dyDescent="0.4">
      <c r="A49" s="5" t="s">
        <v>27</v>
      </c>
      <c r="B49" s="213"/>
      <c r="C49" s="213"/>
      <c r="D49" s="31">
        <v>-6</v>
      </c>
      <c r="E49" s="371">
        <v>-42</v>
      </c>
      <c r="F49" s="33"/>
      <c r="G49" s="371"/>
      <c r="H49" s="213"/>
      <c r="I49" s="31">
        <v>-4</v>
      </c>
      <c r="J49" s="371">
        <v>1</v>
      </c>
      <c r="K49" s="371">
        <v>-1</v>
      </c>
      <c r="L49" s="371">
        <v>11</v>
      </c>
      <c r="M49" s="33">
        <v>7</v>
      </c>
      <c r="N49" s="213"/>
      <c r="O49" s="31">
        <v>309</v>
      </c>
      <c r="P49" s="32">
        <v>-14</v>
      </c>
      <c r="Q49" s="32">
        <v>-19</v>
      </c>
      <c r="R49" s="32">
        <v>6</v>
      </c>
      <c r="S49" s="33">
        <v>282</v>
      </c>
      <c r="T49" s="213"/>
      <c r="U49" s="31">
        <v>0</v>
      </c>
      <c r="V49" s="32">
        <v>0</v>
      </c>
      <c r="W49" s="32">
        <v>0</v>
      </c>
      <c r="X49" s="32">
        <v>0</v>
      </c>
      <c r="Y49" s="33">
        <v>0</v>
      </c>
      <c r="Z49" s="213"/>
      <c r="AA49" s="31">
        <v>0</v>
      </c>
      <c r="AB49" s="32">
        <v>0</v>
      </c>
      <c r="AC49" s="32">
        <v>0</v>
      </c>
      <c r="AD49" s="32">
        <v>0</v>
      </c>
      <c r="AE49" s="33">
        <v>0</v>
      </c>
      <c r="AF49" s="213"/>
      <c r="AG49" s="31">
        <v>0</v>
      </c>
      <c r="AH49" s="32">
        <v>0</v>
      </c>
      <c r="AI49" s="32">
        <v>0</v>
      </c>
      <c r="AJ49" s="32">
        <v>0</v>
      </c>
      <c r="AK49" s="33">
        <v>0</v>
      </c>
      <c r="AL49" s="26"/>
      <c r="AM49" s="31">
        <v>0</v>
      </c>
      <c r="AN49" s="32">
        <v>1</v>
      </c>
      <c r="AO49" s="32">
        <v>-1</v>
      </c>
      <c r="AP49" s="32">
        <v>0</v>
      </c>
      <c r="AQ49" s="33">
        <v>0</v>
      </c>
      <c r="AR49" s="26"/>
      <c r="AS49" s="31">
        <v>0</v>
      </c>
      <c r="AT49" s="32">
        <v>0</v>
      </c>
      <c r="AU49" s="32">
        <v>0</v>
      </c>
      <c r="AV49" s="32">
        <v>0</v>
      </c>
      <c r="AW49" s="33">
        <v>0</v>
      </c>
      <c r="AX49" s="26"/>
      <c r="AY49" s="31">
        <v>0</v>
      </c>
      <c r="AZ49" s="32">
        <v>0</v>
      </c>
      <c r="BA49" s="32">
        <v>0</v>
      </c>
      <c r="BB49" s="32">
        <v>0</v>
      </c>
      <c r="BC49" s="33">
        <v>0</v>
      </c>
      <c r="BD49" s="26"/>
      <c r="BE49" s="31">
        <v>0</v>
      </c>
      <c r="BF49" s="32">
        <v>0</v>
      </c>
      <c r="BG49" s="32">
        <v>0</v>
      </c>
      <c r="BH49" s="32">
        <v>0</v>
      </c>
      <c r="BI49" s="33">
        <v>0</v>
      </c>
      <c r="BJ49" s="26"/>
      <c r="BK49" s="31">
        <v>0</v>
      </c>
      <c r="BL49" s="32">
        <v>0</v>
      </c>
      <c r="BM49" s="32">
        <v>0</v>
      </c>
      <c r="BN49" s="32">
        <v>0</v>
      </c>
      <c r="BO49" s="33">
        <v>0</v>
      </c>
      <c r="BP49" s="26"/>
      <c r="BQ49" s="31">
        <v>0</v>
      </c>
      <c r="BR49" s="32">
        <v>0</v>
      </c>
      <c r="BS49" s="32">
        <v>0</v>
      </c>
      <c r="BT49" s="32">
        <v>0</v>
      </c>
      <c r="BU49" s="33">
        <v>0</v>
      </c>
    </row>
    <row r="50" spans="1:73" s="14" customFormat="1" collapsed="1" x14ac:dyDescent="0.25">
      <c r="A50" s="16" t="s">
        <v>58</v>
      </c>
      <c r="B50" s="213"/>
      <c r="C50" s="213"/>
      <c r="D50" s="25">
        <v>6202</v>
      </c>
      <c r="E50" s="367">
        <v>6503</v>
      </c>
      <c r="F50" s="21"/>
      <c r="G50" s="367"/>
      <c r="H50" s="213"/>
      <c r="I50" s="25">
        <v>3682</v>
      </c>
      <c r="J50" s="367">
        <v>3949</v>
      </c>
      <c r="K50" s="367">
        <v>6280</v>
      </c>
      <c r="L50" s="367">
        <v>5105</v>
      </c>
      <c r="M50" s="40">
        <v>19016</v>
      </c>
      <c r="N50" s="213"/>
      <c r="O50" s="25">
        <v>2222</v>
      </c>
      <c r="P50" s="20">
        <v>2195</v>
      </c>
      <c r="Q50" s="20">
        <v>3207</v>
      </c>
      <c r="R50" s="20">
        <v>3243</v>
      </c>
      <c r="S50" s="40">
        <v>10867</v>
      </c>
      <c r="T50" s="213"/>
      <c r="U50" s="25">
        <v>3346</v>
      </c>
      <c r="V50" s="20">
        <v>2136</v>
      </c>
      <c r="W50" s="20">
        <v>1020</v>
      </c>
      <c r="X50" s="20">
        <v>1558</v>
      </c>
      <c r="Y50" s="40">
        <v>8060</v>
      </c>
      <c r="Z50" s="213"/>
      <c r="AA50" s="25">
        <v>3202</v>
      </c>
      <c r="AB50" s="20">
        <v>2876</v>
      </c>
      <c r="AC50" s="20">
        <v>2571</v>
      </c>
      <c r="AD50" s="20">
        <v>3077</v>
      </c>
      <c r="AE50" s="40">
        <v>11726</v>
      </c>
      <c r="AF50" s="213"/>
      <c r="AG50" s="25">
        <v>5926</v>
      </c>
      <c r="AH50" s="20">
        <v>3413</v>
      </c>
      <c r="AI50" s="20">
        <v>3238</v>
      </c>
      <c r="AJ50" s="20">
        <v>4330</v>
      </c>
      <c r="AK50" s="40">
        <v>16907</v>
      </c>
      <c r="AL50" s="26"/>
      <c r="AM50" s="25">
        <v>3223</v>
      </c>
      <c r="AN50" s="20">
        <v>3567</v>
      </c>
      <c r="AO50" s="20">
        <v>4353</v>
      </c>
      <c r="AP50" s="20">
        <v>4973</v>
      </c>
      <c r="AQ50" s="40">
        <v>16116</v>
      </c>
      <c r="AR50" s="26"/>
      <c r="AS50" s="25">
        <v>3468</v>
      </c>
      <c r="AT50" s="20">
        <v>-373</v>
      </c>
      <c r="AU50" s="20">
        <v>121</v>
      </c>
      <c r="AV50" s="20">
        <v>1306</v>
      </c>
      <c r="AW50" s="40">
        <v>4522</v>
      </c>
      <c r="AX50" s="26"/>
      <c r="AY50" s="25">
        <v>4833</v>
      </c>
      <c r="AZ50" s="20">
        <v>5018</v>
      </c>
      <c r="BA50" s="20">
        <v>5910</v>
      </c>
      <c r="BB50" s="20">
        <v>3782</v>
      </c>
      <c r="BC50" s="40">
        <v>19543</v>
      </c>
      <c r="BD50" s="26"/>
      <c r="BE50" s="25">
        <v>2580</v>
      </c>
      <c r="BF50" s="20">
        <v>3473</v>
      </c>
      <c r="BG50" s="20">
        <v>4044</v>
      </c>
      <c r="BH50" s="20">
        <v>3685</v>
      </c>
      <c r="BI50" s="40">
        <v>13782</v>
      </c>
      <c r="BJ50" s="26"/>
      <c r="BK50" s="25">
        <v>2701</v>
      </c>
      <c r="BL50" s="20">
        <v>2830</v>
      </c>
      <c r="BM50" s="20">
        <v>3197</v>
      </c>
      <c r="BN50" s="20">
        <v>2887</v>
      </c>
      <c r="BO50" s="40">
        <v>11615</v>
      </c>
      <c r="BP50" s="26"/>
      <c r="BQ50" s="25">
        <v>0</v>
      </c>
      <c r="BR50" s="20">
        <v>1730</v>
      </c>
      <c r="BS50" s="20">
        <v>2157</v>
      </c>
      <c r="BT50" s="20">
        <v>2585</v>
      </c>
      <c r="BU50" s="40">
        <v>6472</v>
      </c>
    </row>
    <row r="51" spans="1:73" x14ac:dyDescent="0.25">
      <c r="A51" s="5"/>
      <c r="B51" s="213"/>
      <c r="C51" s="213"/>
      <c r="D51" s="25"/>
      <c r="E51" s="367"/>
      <c r="F51" s="21"/>
      <c r="G51" s="367"/>
      <c r="H51" s="213"/>
      <c r="I51" s="25"/>
      <c r="J51" s="30"/>
      <c r="K51" s="30"/>
      <c r="L51" s="30"/>
      <c r="M51" s="41"/>
      <c r="N51" s="213"/>
      <c r="O51" s="25"/>
      <c r="P51" s="30"/>
      <c r="Q51" s="30"/>
      <c r="R51" s="30"/>
      <c r="S51" s="41"/>
      <c r="T51" s="213"/>
      <c r="U51" s="25"/>
      <c r="V51" s="30"/>
      <c r="W51" s="30"/>
      <c r="X51" s="30"/>
      <c r="Y51" s="41"/>
      <c r="Z51" s="213"/>
      <c r="AA51" s="25"/>
      <c r="AB51" s="30"/>
      <c r="AC51" s="30"/>
      <c r="AD51" s="30"/>
      <c r="AE51" s="41"/>
      <c r="AF51" s="213"/>
      <c r="AG51" s="25"/>
      <c r="AH51" s="30"/>
      <c r="AI51" s="30"/>
      <c r="AJ51" s="30"/>
      <c r="AK51" s="41"/>
      <c r="AL51" s="26"/>
      <c r="AM51" s="25"/>
      <c r="AN51" s="30"/>
      <c r="AO51" s="30"/>
      <c r="AP51" s="30"/>
      <c r="AQ51" s="41"/>
      <c r="AR51" s="26"/>
      <c r="AS51" s="25"/>
      <c r="AT51" s="30"/>
      <c r="AU51" s="30"/>
      <c r="AV51" s="30"/>
      <c r="AW51" s="41"/>
      <c r="AX51" s="6"/>
      <c r="AY51" s="25"/>
      <c r="AZ51" s="30"/>
      <c r="BA51" s="30"/>
      <c r="BB51" s="30"/>
      <c r="BC51" s="41"/>
      <c r="BD51" s="6"/>
      <c r="BE51" s="25"/>
      <c r="BF51" s="30"/>
      <c r="BG51" s="30"/>
      <c r="BH51" s="30"/>
      <c r="BI51" s="41"/>
      <c r="BJ51" s="6"/>
      <c r="BK51" s="25"/>
      <c r="BL51" s="30"/>
      <c r="BM51" s="30"/>
      <c r="BN51" s="30"/>
      <c r="BO51" s="41"/>
      <c r="BP51" s="6"/>
      <c r="BQ51" s="25"/>
      <c r="BR51" s="30"/>
      <c r="BS51" s="30"/>
      <c r="BT51" s="30"/>
      <c r="BU51" s="41"/>
    </row>
    <row r="52" spans="1:73" x14ac:dyDescent="0.25">
      <c r="A52" s="5"/>
      <c r="B52" s="213"/>
      <c r="C52" s="213"/>
      <c r="D52" s="25"/>
      <c r="E52" s="367"/>
      <c r="F52" s="21"/>
      <c r="G52" s="367"/>
      <c r="H52" s="213"/>
      <c r="I52" s="25"/>
      <c r="J52" s="30"/>
      <c r="K52" s="30"/>
      <c r="L52" s="30"/>
      <c r="M52" s="41"/>
      <c r="N52" s="213"/>
      <c r="O52" s="25"/>
      <c r="P52" s="30"/>
      <c r="Q52" s="30"/>
      <c r="R52" s="30"/>
      <c r="S52" s="41"/>
      <c r="T52" s="213"/>
      <c r="U52" s="25"/>
      <c r="V52" s="30"/>
      <c r="W52" s="30"/>
      <c r="X52" s="30"/>
      <c r="Y52" s="41"/>
      <c r="Z52" s="213"/>
      <c r="AA52" s="25"/>
      <c r="AB52" s="30"/>
      <c r="AC52" s="30"/>
      <c r="AD52" s="30"/>
      <c r="AE52" s="41"/>
      <c r="AF52" s="213"/>
      <c r="AG52" s="25"/>
      <c r="AH52" s="30"/>
      <c r="AI52" s="30"/>
      <c r="AJ52" s="30"/>
      <c r="AK52" s="41"/>
      <c r="AL52" s="26"/>
      <c r="AM52" s="25"/>
      <c r="AN52" s="30"/>
      <c r="AO52" s="30"/>
      <c r="AP52" s="30"/>
      <c r="AQ52" s="41"/>
      <c r="AR52" s="26"/>
      <c r="AS52" s="25"/>
      <c r="AT52" s="30"/>
      <c r="AU52" s="30"/>
      <c r="AV52" s="30"/>
      <c r="AW52" s="41"/>
      <c r="AX52" s="6"/>
      <c r="AY52" s="25"/>
      <c r="AZ52" s="30"/>
      <c r="BA52" s="30"/>
      <c r="BB52" s="30"/>
      <c r="BC52" s="41"/>
      <c r="BD52" s="6"/>
      <c r="BE52" s="25"/>
      <c r="BF52" s="30"/>
      <c r="BG52" s="30"/>
      <c r="BH52" s="30"/>
      <c r="BI52" s="41"/>
      <c r="BJ52" s="6"/>
      <c r="BK52" s="25"/>
      <c r="BL52" s="30"/>
      <c r="BM52" s="30"/>
      <c r="BN52" s="30"/>
      <c r="BO52" s="41"/>
      <c r="BP52" s="6"/>
      <c r="BQ52" s="25"/>
      <c r="BR52" s="30"/>
      <c r="BS52" s="30"/>
      <c r="BT52" s="30"/>
      <c r="BU52" s="41"/>
    </row>
    <row r="53" spans="1:73" s="14" customFormat="1" x14ac:dyDescent="0.25">
      <c r="A53" s="16" t="s">
        <v>18</v>
      </c>
      <c r="B53" s="213"/>
      <c r="C53" s="213"/>
      <c r="D53" s="25">
        <v>87827</v>
      </c>
      <c r="E53" s="367">
        <v>92345</v>
      </c>
      <c r="F53" s="21"/>
      <c r="G53" s="367"/>
      <c r="H53" s="213"/>
      <c r="I53" s="25">
        <v>82865</v>
      </c>
      <c r="J53" s="378">
        <v>83286</v>
      </c>
      <c r="K53" s="378">
        <v>87185</v>
      </c>
      <c r="L53" s="378">
        <v>87499</v>
      </c>
      <c r="M53" s="40"/>
      <c r="N53" s="213"/>
      <c r="O53" s="25">
        <v>81586</v>
      </c>
      <c r="P53" s="39">
        <v>83911</v>
      </c>
      <c r="Q53" s="39">
        <v>88589</v>
      </c>
      <c r="R53" s="39">
        <v>84831</v>
      </c>
      <c r="S53" s="40"/>
      <c r="T53" s="213"/>
      <c r="U53" s="25">
        <v>73504</v>
      </c>
      <c r="V53" s="39">
        <v>74530</v>
      </c>
      <c r="W53" s="39">
        <v>71632</v>
      </c>
      <c r="X53" s="39">
        <v>71098</v>
      </c>
      <c r="Y53" s="40"/>
      <c r="Z53" s="213"/>
      <c r="AA53" s="25">
        <v>72668</v>
      </c>
      <c r="AB53" s="39">
        <v>69601</v>
      </c>
      <c r="AC53" s="39">
        <v>72925</v>
      </c>
      <c r="AD53" s="39">
        <v>72949</v>
      </c>
      <c r="AE53" s="40"/>
      <c r="AF53" s="213"/>
      <c r="AG53" s="25">
        <v>74759</v>
      </c>
      <c r="AH53" s="39">
        <v>73265</v>
      </c>
      <c r="AI53" s="39">
        <v>73638</v>
      </c>
      <c r="AJ53" s="39">
        <v>72144</v>
      </c>
      <c r="AK53" s="40"/>
      <c r="AL53" s="26"/>
      <c r="AM53" s="25">
        <v>77263</v>
      </c>
      <c r="AN53" s="39">
        <v>75027</v>
      </c>
      <c r="AO53" s="39">
        <v>76821</v>
      </c>
      <c r="AP53" s="39">
        <v>77064</v>
      </c>
      <c r="AQ53" s="40"/>
      <c r="AR53" s="26"/>
      <c r="AS53" s="25">
        <v>93645</v>
      </c>
      <c r="AT53" s="39">
        <v>84237</v>
      </c>
      <c r="AU53" s="39">
        <v>82968</v>
      </c>
      <c r="AV53" s="39">
        <v>78248</v>
      </c>
      <c r="AW53" s="40"/>
      <c r="AX53" s="26"/>
      <c r="AY53" s="25">
        <v>83536</v>
      </c>
      <c r="AZ53" s="39">
        <v>89751</v>
      </c>
      <c r="BA53" s="39">
        <v>98459</v>
      </c>
      <c r="BB53" s="39">
        <v>94285</v>
      </c>
      <c r="BC53" s="40"/>
      <c r="BD53" s="26"/>
      <c r="BE53" s="25">
        <v>82578</v>
      </c>
      <c r="BF53" s="39">
        <v>84365</v>
      </c>
      <c r="BG53" s="39">
        <v>87116</v>
      </c>
      <c r="BH53" s="39">
        <v>82358</v>
      </c>
      <c r="BI53" s="40"/>
      <c r="BJ53" s="26"/>
      <c r="BK53" s="25">
        <v>82790</v>
      </c>
      <c r="BL53" s="39">
        <v>84771</v>
      </c>
      <c r="BM53" s="39">
        <v>87469</v>
      </c>
      <c r="BN53" s="39">
        <v>85533</v>
      </c>
      <c r="BO53" s="40"/>
      <c r="BP53" s="26"/>
      <c r="BQ53" s="25">
        <v>90291</v>
      </c>
      <c r="BR53" s="39">
        <v>85698</v>
      </c>
      <c r="BS53" s="39">
        <v>88055</v>
      </c>
      <c r="BT53" s="39">
        <v>83204</v>
      </c>
      <c r="BU53" s="40"/>
    </row>
    <row r="54" spans="1:73" s="14" customFormat="1" ht="7.5" customHeight="1" x14ac:dyDescent="0.25">
      <c r="A54" s="16"/>
      <c r="B54" s="213"/>
      <c r="C54" s="213"/>
      <c r="D54" s="25"/>
      <c r="E54" s="367"/>
      <c r="F54" s="21"/>
      <c r="G54" s="367"/>
      <c r="H54" s="213"/>
      <c r="I54" s="25"/>
      <c r="J54" s="378"/>
      <c r="K54" s="378"/>
      <c r="L54" s="378"/>
      <c r="M54" s="40"/>
      <c r="N54" s="213"/>
      <c r="O54" s="25"/>
      <c r="P54" s="39"/>
      <c r="Q54" s="26"/>
      <c r="R54" s="39"/>
      <c r="S54" s="40"/>
      <c r="T54" s="213"/>
      <c r="U54" s="25"/>
      <c r="V54" s="39"/>
      <c r="W54" s="26"/>
      <c r="X54" s="39"/>
      <c r="Y54" s="40"/>
      <c r="Z54" s="213"/>
      <c r="AA54" s="25"/>
      <c r="AB54" s="39"/>
      <c r="AC54" s="26"/>
      <c r="AD54" s="39"/>
      <c r="AE54" s="40"/>
      <c r="AF54" s="213"/>
      <c r="AG54" s="25"/>
      <c r="AH54" s="39"/>
      <c r="AI54" s="26"/>
      <c r="AJ54" s="39"/>
      <c r="AK54" s="40"/>
      <c r="AL54" s="26"/>
      <c r="AM54" s="25"/>
      <c r="AN54" s="39"/>
      <c r="AO54" s="26"/>
      <c r="AP54" s="39"/>
      <c r="AQ54" s="40"/>
      <c r="AR54" s="26"/>
      <c r="AS54" s="25"/>
      <c r="AT54" s="39"/>
      <c r="AU54" s="26"/>
      <c r="AV54" s="39"/>
      <c r="AW54" s="40"/>
      <c r="AX54" s="30"/>
      <c r="AY54" s="25"/>
      <c r="AZ54" s="39"/>
      <c r="BA54" s="26"/>
      <c r="BB54" s="39"/>
      <c r="BC54" s="40"/>
      <c r="BD54" s="30"/>
      <c r="BE54" s="25"/>
      <c r="BF54" s="39"/>
      <c r="BG54" s="26"/>
      <c r="BH54" s="39"/>
      <c r="BI54" s="40"/>
      <c r="BJ54" s="30"/>
      <c r="BK54" s="25"/>
      <c r="BL54" s="39"/>
      <c r="BM54" s="26"/>
      <c r="BN54" s="39"/>
      <c r="BO54" s="40"/>
      <c r="BP54" s="30"/>
      <c r="BQ54" s="25"/>
      <c r="BR54" s="39"/>
      <c r="BS54" s="26"/>
      <c r="BT54" s="39"/>
      <c r="BU54" s="40"/>
    </row>
    <row r="55" spans="1:73" ht="15" hidden="1" customHeight="1" outlineLevel="1" x14ac:dyDescent="0.25">
      <c r="A55" s="5" t="s">
        <v>19</v>
      </c>
      <c r="B55" s="213"/>
      <c r="C55" s="213"/>
      <c r="D55" s="27">
        <v>26945</v>
      </c>
      <c r="E55" s="369">
        <v>26931</v>
      </c>
      <c r="F55" s="29"/>
      <c r="G55" s="369"/>
      <c r="H55" s="213"/>
      <c r="I55" s="27">
        <v>44951</v>
      </c>
      <c r="J55" s="379">
        <v>42248</v>
      </c>
      <c r="K55" s="369">
        <v>37842</v>
      </c>
      <c r="L55" s="369">
        <v>34442</v>
      </c>
      <c r="M55" s="29"/>
      <c r="N55" s="213"/>
      <c r="O55" s="27">
        <v>46171</v>
      </c>
      <c r="P55" s="38">
        <v>47588</v>
      </c>
      <c r="Q55" s="36">
        <v>49805</v>
      </c>
      <c r="R55" s="38">
        <v>46325</v>
      </c>
      <c r="S55" s="29"/>
      <c r="T55" s="213"/>
      <c r="U55" s="27">
        <v>47510</v>
      </c>
      <c r="V55" s="38">
        <v>47877</v>
      </c>
      <c r="W55" s="36">
        <v>47837</v>
      </c>
      <c r="X55" s="38">
        <v>46902</v>
      </c>
      <c r="Y55" s="29"/>
      <c r="Z55" s="213"/>
      <c r="AA55" s="27">
        <v>50412</v>
      </c>
      <c r="AB55" s="38">
        <v>47938</v>
      </c>
      <c r="AC55" s="36">
        <v>50022</v>
      </c>
      <c r="AD55" s="38">
        <v>48905</v>
      </c>
      <c r="AE55" s="29"/>
      <c r="AF55" s="213"/>
      <c r="AG55" s="27">
        <v>57856</v>
      </c>
      <c r="AH55" s="38">
        <v>55328</v>
      </c>
      <c r="AI55" s="36">
        <v>53333</v>
      </c>
      <c r="AJ55" s="38">
        <v>51288</v>
      </c>
      <c r="AK55" s="29"/>
      <c r="AL55" s="26"/>
      <c r="AM55" s="27">
        <v>34066</v>
      </c>
      <c r="AN55" s="38">
        <v>31399</v>
      </c>
      <c r="AO55" s="36">
        <v>31237</v>
      </c>
      <c r="AP55" s="38">
        <v>31058</v>
      </c>
      <c r="AQ55" s="29"/>
      <c r="AR55" s="26"/>
      <c r="AS55" s="27">
        <v>43512</v>
      </c>
      <c r="AT55" s="38">
        <v>40774</v>
      </c>
      <c r="AU55" s="36">
        <v>39674</v>
      </c>
      <c r="AV55" s="38">
        <v>38696</v>
      </c>
      <c r="AW55" s="29"/>
      <c r="AX55" s="30"/>
      <c r="AY55" s="27">
        <v>36390</v>
      </c>
      <c r="AZ55" s="38">
        <v>37997</v>
      </c>
      <c r="BA55" s="36">
        <v>42058</v>
      </c>
      <c r="BB55" s="38">
        <v>44411</v>
      </c>
      <c r="BC55" s="29"/>
      <c r="BD55" s="30"/>
      <c r="BE55" s="27">
        <v>38449</v>
      </c>
      <c r="BF55" s="38">
        <v>39393</v>
      </c>
      <c r="BG55" s="36">
        <v>40939</v>
      </c>
      <c r="BH55" s="38">
        <v>39569</v>
      </c>
      <c r="BI55" s="29"/>
      <c r="BJ55" s="30"/>
      <c r="BK55" s="27">
        <v>39199</v>
      </c>
      <c r="BL55" s="38">
        <v>40994</v>
      </c>
      <c r="BM55" s="36">
        <v>40589</v>
      </c>
      <c r="BN55" s="38">
        <v>40683</v>
      </c>
      <c r="BO55" s="29"/>
      <c r="BP55" s="30"/>
      <c r="BQ55" s="27">
        <v>44059</v>
      </c>
      <c r="BR55" s="38">
        <v>42332</v>
      </c>
      <c r="BS55" s="36">
        <v>42172</v>
      </c>
      <c r="BT55" s="38">
        <v>42596</v>
      </c>
      <c r="BU55" s="29"/>
    </row>
    <row r="56" spans="1:73" s="252" customFormat="1" ht="15" hidden="1" customHeight="1" outlineLevel="1" x14ac:dyDescent="0.25">
      <c r="A56" s="5" t="s">
        <v>21</v>
      </c>
      <c r="B56" s="255"/>
      <c r="C56" s="255"/>
      <c r="D56" s="156">
        <v>30708</v>
      </c>
      <c r="E56" s="370">
        <v>31134</v>
      </c>
      <c r="F56" s="158"/>
      <c r="G56" s="370"/>
      <c r="H56" s="255"/>
      <c r="I56" s="156">
        <v>19538</v>
      </c>
      <c r="J56" s="380">
        <v>20803</v>
      </c>
      <c r="K56" s="370">
        <v>25442</v>
      </c>
      <c r="L56" s="370">
        <v>26365</v>
      </c>
      <c r="M56" s="158"/>
      <c r="N56" s="255"/>
      <c r="O56" s="156">
        <v>20905</v>
      </c>
      <c r="P56" s="187">
        <v>21467</v>
      </c>
      <c r="Q56" s="251">
        <v>23757</v>
      </c>
      <c r="R56" s="187">
        <v>21746</v>
      </c>
      <c r="S56" s="158"/>
      <c r="T56" s="255"/>
      <c r="U56" s="156">
        <v>11515</v>
      </c>
      <c r="V56" s="187">
        <v>11753</v>
      </c>
      <c r="W56" s="251">
        <v>9335</v>
      </c>
      <c r="X56" s="187">
        <v>9848</v>
      </c>
      <c r="Y56" s="158"/>
      <c r="Z56" s="255"/>
      <c r="AA56" s="156">
        <v>12897</v>
      </c>
      <c r="AB56" s="187">
        <v>11481</v>
      </c>
      <c r="AC56" s="251">
        <v>12027</v>
      </c>
      <c r="AD56" s="187">
        <v>10819</v>
      </c>
      <c r="AE56" s="158"/>
      <c r="AF56" s="255"/>
      <c r="AG56" s="156">
        <v>11892</v>
      </c>
      <c r="AH56" s="187">
        <v>12006</v>
      </c>
      <c r="AI56" s="251">
        <v>13442</v>
      </c>
      <c r="AJ56" s="187">
        <v>12508</v>
      </c>
      <c r="AK56" s="158"/>
      <c r="AL56" s="161"/>
      <c r="AM56" s="156">
        <v>14324</v>
      </c>
      <c r="AN56" s="187">
        <v>13499</v>
      </c>
      <c r="AO56" s="251">
        <v>13878</v>
      </c>
      <c r="AP56" s="187">
        <v>12279</v>
      </c>
      <c r="AQ56" s="158"/>
      <c r="AR56" s="161"/>
      <c r="AS56" s="156">
        <v>17002</v>
      </c>
      <c r="AT56" s="187">
        <v>12342</v>
      </c>
      <c r="AU56" s="251">
        <v>14027</v>
      </c>
      <c r="AV56" s="187">
        <v>10981</v>
      </c>
      <c r="AW56" s="158"/>
      <c r="AX56" s="254"/>
      <c r="AY56" s="156">
        <v>19095</v>
      </c>
      <c r="AZ56" s="187">
        <v>22170</v>
      </c>
      <c r="BA56" s="251">
        <v>24471</v>
      </c>
      <c r="BB56" s="187">
        <v>17198</v>
      </c>
      <c r="BC56" s="158"/>
      <c r="BD56" s="254"/>
      <c r="BE56" s="156">
        <v>18664</v>
      </c>
      <c r="BF56" s="187">
        <v>19118</v>
      </c>
      <c r="BG56" s="251">
        <v>19708</v>
      </c>
      <c r="BH56" s="187">
        <v>15991</v>
      </c>
      <c r="BI56" s="158"/>
      <c r="BJ56" s="254"/>
      <c r="BK56" s="156">
        <v>18000</v>
      </c>
      <c r="BL56" s="187">
        <v>18190</v>
      </c>
      <c r="BM56" s="251">
        <v>21089</v>
      </c>
      <c r="BN56" s="187">
        <v>19076</v>
      </c>
      <c r="BO56" s="158"/>
      <c r="BP56" s="254"/>
      <c r="BQ56" s="156">
        <v>18950</v>
      </c>
      <c r="BR56" s="187">
        <v>16874</v>
      </c>
      <c r="BS56" s="251">
        <v>19807</v>
      </c>
      <c r="BT56" s="187">
        <v>14927</v>
      </c>
      <c r="BU56" s="158"/>
    </row>
    <row r="57" spans="1:73" s="14" customFormat="1" collapsed="1" x14ac:dyDescent="0.25">
      <c r="A57" s="16" t="s">
        <v>22</v>
      </c>
      <c r="B57" s="213"/>
      <c r="C57" s="213"/>
      <c r="D57" s="25">
        <v>57653</v>
      </c>
      <c r="E57" s="367">
        <v>58065</v>
      </c>
      <c r="F57" s="21"/>
      <c r="G57" s="367"/>
      <c r="H57" s="213"/>
      <c r="I57" s="25">
        <v>64489</v>
      </c>
      <c r="J57" s="378">
        <v>63051</v>
      </c>
      <c r="K57" s="367">
        <v>63284</v>
      </c>
      <c r="L57" s="367">
        <v>60807</v>
      </c>
      <c r="M57" s="21"/>
      <c r="N57" s="213"/>
      <c r="O57" s="25">
        <v>67076</v>
      </c>
      <c r="P57" s="39">
        <v>69055</v>
      </c>
      <c r="Q57" s="39">
        <v>73562</v>
      </c>
      <c r="R57" s="39">
        <v>68071</v>
      </c>
      <c r="S57" s="21"/>
      <c r="T57" s="213"/>
      <c r="U57" s="25">
        <v>59025</v>
      </c>
      <c r="V57" s="39">
        <v>59630</v>
      </c>
      <c r="W57" s="39">
        <v>57172</v>
      </c>
      <c r="X57" s="39">
        <v>56750</v>
      </c>
      <c r="Y57" s="21"/>
      <c r="Z57" s="213"/>
      <c r="AA57" s="25">
        <v>63309</v>
      </c>
      <c r="AB57" s="39">
        <v>59419</v>
      </c>
      <c r="AC57" s="39">
        <v>62049</v>
      </c>
      <c r="AD57" s="39">
        <v>59724</v>
      </c>
      <c r="AE57" s="21"/>
      <c r="AF57" s="213"/>
      <c r="AG57" s="25">
        <v>69748</v>
      </c>
      <c r="AH57" s="39">
        <v>67334</v>
      </c>
      <c r="AI57" s="39">
        <v>66775</v>
      </c>
      <c r="AJ57" s="39">
        <v>63796</v>
      </c>
      <c r="AK57" s="21"/>
      <c r="AL57" s="26"/>
      <c r="AM57" s="25">
        <v>48390</v>
      </c>
      <c r="AN57" s="39">
        <v>44898</v>
      </c>
      <c r="AO57" s="39">
        <v>45115</v>
      </c>
      <c r="AP57" s="39">
        <v>43337</v>
      </c>
      <c r="AQ57" s="21"/>
      <c r="AR57" s="26"/>
      <c r="AS57" s="25">
        <v>60514</v>
      </c>
      <c r="AT57" s="39">
        <v>53116</v>
      </c>
      <c r="AU57" s="39">
        <v>53701</v>
      </c>
      <c r="AV57" s="39">
        <v>49677</v>
      </c>
      <c r="AW57" s="21"/>
      <c r="AX57" s="26"/>
      <c r="AY57" s="25">
        <v>55485</v>
      </c>
      <c r="AZ57" s="39">
        <v>60167</v>
      </c>
      <c r="BA57" s="39">
        <v>66529</v>
      </c>
      <c r="BB57" s="39">
        <v>61609</v>
      </c>
      <c r="BC57" s="21"/>
      <c r="BD57" s="26"/>
      <c r="BE57" s="25">
        <v>57113</v>
      </c>
      <c r="BF57" s="39">
        <v>58511</v>
      </c>
      <c r="BG57" s="39">
        <v>60647</v>
      </c>
      <c r="BH57" s="39">
        <v>55560</v>
      </c>
      <c r="BI57" s="21"/>
      <c r="BJ57" s="26"/>
      <c r="BK57" s="25">
        <v>57199</v>
      </c>
      <c r="BL57" s="39">
        <v>59184</v>
      </c>
      <c r="BM57" s="39">
        <v>61678</v>
      </c>
      <c r="BN57" s="39">
        <v>59759</v>
      </c>
      <c r="BO57" s="21"/>
      <c r="BP57" s="26"/>
      <c r="BQ57" s="25">
        <v>63009</v>
      </c>
      <c r="BR57" s="39">
        <v>59206</v>
      </c>
      <c r="BS57" s="39">
        <v>61979</v>
      </c>
      <c r="BT57" s="39">
        <v>57523</v>
      </c>
      <c r="BU57" s="21"/>
    </row>
    <row r="58" spans="1:73" s="14" customFormat="1" ht="5.25" customHeight="1" x14ac:dyDescent="0.25">
      <c r="A58" s="16"/>
      <c r="B58" s="213"/>
      <c r="C58" s="213"/>
      <c r="D58" s="25"/>
      <c r="E58" s="367"/>
      <c r="F58" s="21"/>
      <c r="G58" s="367"/>
      <c r="H58" s="213"/>
      <c r="I58" s="25"/>
      <c r="J58" s="378"/>
      <c r="K58" s="367"/>
      <c r="L58" s="367"/>
      <c r="M58" s="21"/>
      <c r="N58" s="213"/>
      <c r="O58" s="25"/>
      <c r="P58" s="39"/>
      <c r="Q58" s="39"/>
      <c r="R58" s="39"/>
      <c r="S58" s="21"/>
      <c r="T58" s="213"/>
      <c r="U58" s="25"/>
      <c r="V58" s="39"/>
      <c r="W58" s="39"/>
      <c r="X58" s="39"/>
      <c r="Y58" s="21"/>
      <c r="Z58" s="213"/>
      <c r="AA58" s="25"/>
      <c r="AB58" s="39"/>
      <c r="AC58" s="39"/>
      <c r="AD58" s="39"/>
      <c r="AE58" s="21"/>
      <c r="AF58" s="213"/>
      <c r="AG58" s="25"/>
      <c r="AH58" s="39"/>
      <c r="AI58" s="39"/>
      <c r="AJ58" s="39"/>
      <c r="AK58" s="21"/>
      <c r="AL58" s="26"/>
      <c r="AM58" s="25"/>
      <c r="AN58" s="39"/>
      <c r="AO58" s="39"/>
      <c r="AP58" s="39"/>
      <c r="AQ58" s="21"/>
      <c r="AR58" s="26"/>
      <c r="AS58" s="25"/>
      <c r="AT58" s="39"/>
      <c r="AU58" s="39"/>
      <c r="AV58" s="39"/>
      <c r="AW58" s="21"/>
      <c r="AX58" s="26"/>
      <c r="AY58" s="25"/>
      <c r="AZ58" s="39"/>
      <c r="BA58" s="39"/>
      <c r="BB58" s="39"/>
      <c r="BC58" s="21"/>
      <c r="BD58" s="26"/>
      <c r="BE58" s="25"/>
      <c r="BF58" s="39"/>
      <c r="BG58" s="39"/>
      <c r="BH58" s="39"/>
      <c r="BI58" s="21"/>
      <c r="BJ58" s="26"/>
      <c r="BK58" s="25"/>
      <c r="BL58" s="39"/>
      <c r="BM58" s="39"/>
      <c r="BN58" s="39"/>
      <c r="BO58" s="21"/>
      <c r="BP58" s="26"/>
      <c r="BQ58" s="25"/>
      <c r="BR58" s="39"/>
      <c r="BS58" s="39"/>
      <c r="BT58" s="39"/>
      <c r="BU58" s="21"/>
    </row>
    <row r="59" spans="1:73" s="14" customFormat="1" x14ac:dyDescent="0.25">
      <c r="A59" s="16" t="s">
        <v>29</v>
      </c>
      <c r="B59" s="213"/>
      <c r="C59" s="213"/>
      <c r="D59" s="25">
        <v>30174</v>
      </c>
      <c r="E59" s="367">
        <v>34280</v>
      </c>
      <c r="F59" s="21"/>
      <c r="G59" s="367"/>
      <c r="H59" s="213"/>
      <c r="I59" s="25">
        <v>18376</v>
      </c>
      <c r="J59" s="378">
        <v>20235</v>
      </c>
      <c r="K59" s="367">
        <v>23901</v>
      </c>
      <c r="L59" s="367">
        <v>26692</v>
      </c>
      <c r="M59" s="21"/>
      <c r="N59" s="213"/>
      <c r="O59" s="25">
        <v>14510</v>
      </c>
      <c r="P59" s="39">
        <v>14856</v>
      </c>
      <c r="Q59" s="39">
        <v>15027</v>
      </c>
      <c r="R59" s="39">
        <v>16760</v>
      </c>
      <c r="S59" s="21"/>
      <c r="T59" s="213"/>
      <c r="U59" s="25">
        <v>14479</v>
      </c>
      <c r="V59" s="39">
        <v>14900</v>
      </c>
      <c r="W59" s="39">
        <v>14460</v>
      </c>
      <c r="X59" s="39">
        <v>14348</v>
      </c>
      <c r="Y59" s="21"/>
      <c r="Z59" s="213"/>
      <c r="AA59" s="25">
        <v>9359</v>
      </c>
      <c r="AB59" s="39">
        <v>10182</v>
      </c>
      <c r="AC59" s="39">
        <v>10876</v>
      </c>
      <c r="AD59" s="39">
        <v>13225</v>
      </c>
      <c r="AE59" s="21"/>
      <c r="AF59" s="213"/>
      <c r="AG59" s="25">
        <v>5011</v>
      </c>
      <c r="AH59" s="39">
        <v>5931</v>
      </c>
      <c r="AI59" s="39">
        <v>6863</v>
      </c>
      <c r="AJ59" s="39">
        <v>8348</v>
      </c>
      <c r="AK59" s="21"/>
      <c r="AL59" s="26"/>
      <c r="AM59" s="25">
        <v>28873</v>
      </c>
      <c r="AN59" s="39">
        <v>30129</v>
      </c>
      <c r="AO59" s="39">
        <v>31706</v>
      </c>
      <c r="AP59" s="39">
        <v>33727</v>
      </c>
      <c r="AQ59" s="21"/>
      <c r="AR59" s="26"/>
      <c r="AS59" s="25">
        <v>33131</v>
      </c>
      <c r="AT59" s="39">
        <v>31121</v>
      </c>
      <c r="AU59" s="39">
        <v>29267</v>
      </c>
      <c r="AV59" s="39">
        <v>28571</v>
      </c>
      <c r="AW59" s="21"/>
      <c r="AX59" s="26"/>
      <c r="AY59" s="25">
        <v>28051</v>
      </c>
      <c r="AZ59" s="39">
        <v>29584</v>
      </c>
      <c r="BA59" s="39">
        <v>31930</v>
      </c>
      <c r="BB59" s="39">
        <v>32676</v>
      </c>
      <c r="BC59" s="21"/>
      <c r="BD59" s="26"/>
      <c r="BE59" s="25">
        <v>25465</v>
      </c>
      <c r="BF59" s="39">
        <v>25854</v>
      </c>
      <c r="BG59" s="39">
        <v>26469</v>
      </c>
      <c r="BH59" s="39">
        <v>26798</v>
      </c>
      <c r="BI59" s="21"/>
      <c r="BJ59" s="26"/>
      <c r="BK59" s="25">
        <v>25591</v>
      </c>
      <c r="BL59" s="39">
        <v>25587</v>
      </c>
      <c r="BM59" s="39">
        <v>25791</v>
      </c>
      <c r="BN59" s="39">
        <v>25774</v>
      </c>
      <c r="BO59" s="21"/>
      <c r="BP59" s="26"/>
      <c r="BQ59" s="25">
        <v>27282</v>
      </c>
      <c r="BR59" s="39">
        <v>26492</v>
      </c>
      <c r="BS59" s="39">
        <v>26076</v>
      </c>
      <c r="BT59" s="39">
        <v>25681</v>
      </c>
      <c r="BU59" s="21"/>
    </row>
    <row r="60" spans="1:73" ht="7.5" customHeight="1" x14ac:dyDescent="0.25">
      <c r="A60" s="5"/>
      <c r="B60" s="213"/>
      <c r="C60" s="213"/>
      <c r="D60" s="25"/>
      <c r="E60" s="367"/>
      <c r="F60" s="21"/>
      <c r="G60" s="367"/>
      <c r="H60" s="213"/>
      <c r="I60" s="25"/>
      <c r="J60" s="401"/>
      <c r="K60" s="401"/>
      <c r="L60" s="401"/>
      <c r="M60" s="37"/>
      <c r="N60" s="213"/>
      <c r="O60" s="25"/>
      <c r="P60" s="36"/>
      <c r="Q60" s="36"/>
      <c r="R60" s="36"/>
      <c r="S60" s="37"/>
      <c r="T60" s="213"/>
      <c r="U60" s="25"/>
      <c r="V60" s="36"/>
      <c r="W60" s="36"/>
      <c r="X60" s="36"/>
      <c r="Y60" s="37"/>
      <c r="Z60" s="213"/>
      <c r="AA60" s="25"/>
      <c r="AB60" s="36"/>
      <c r="AC60" s="36"/>
      <c r="AD60" s="36"/>
      <c r="AE60" s="37"/>
      <c r="AF60" s="213"/>
      <c r="AG60" s="25"/>
      <c r="AH60" s="36"/>
      <c r="AI60" s="36"/>
      <c r="AJ60" s="36"/>
      <c r="AK60" s="37"/>
      <c r="AL60" s="26"/>
      <c r="AM60" s="25"/>
      <c r="AN60" s="36"/>
      <c r="AO60" s="36"/>
      <c r="AP60" s="36"/>
      <c r="AQ60" s="37"/>
      <c r="AR60" s="26"/>
      <c r="AS60" s="25"/>
      <c r="AT60" s="36"/>
      <c r="AU60" s="36"/>
      <c r="AV60" s="36"/>
      <c r="AW60" s="37"/>
      <c r="AX60" s="6"/>
      <c r="AY60" s="25"/>
      <c r="AZ60" s="36"/>
      <c r="BA60" s="36"/>
      <c r="BB60" s="36"/>
      <c r="BC60" s="37"/>
      <c r="BD60" s="6"/>
      <c r="BE60" s="25"/>
      <c r="BF60" s="36"/>
      <c r="BG60" s="36"/>
      <c r="BH60" s="36"/>
      <c r="BI60" s="37"/>
      <c r="BJ60" s="6"/>
      <c r="BK60" s="25"/>
      <c r="BL60" s="36"/>
      <c r="BM60" s="36"/>
      <c r="BN60" s="36"/>
      <c r="BO60" s="37"/>
      <c r="BP60" s="6"/>
      <c r="BQ60" s="25"/>
      <c r="BR60" s="36"/>
      <c r="BS60" s="36"/>
      <c r="BT60" s="36"/>
      <c r="BU60" s="37"/>
    </row>
    <row r="61" spans="1:73" s="14" customFormat="1" x14ac:dyDescent="0.25">
      <c r="A61" s="16" t="s">
        <v>59</v>
      </c>
      <c r="B61" s="213"/>
      <c r="C61" s="213"/>
      <c r="D61" s="25">
        <v>47</v>
      </c>
      <c r="E61" s="367">
        <v>47</v>
      </c>
      <c r="F61" s="21"/>
      <c r="G61" s="367"/>
      <c r="H61" s="213"/>
      <c r="I61" s="25">
        <v>186</v>
      </c>
      <c r="J61" s="397">
        <v>106</v>
      </c>
      <c r="K61" s="378">
        <v>146</v>
      </c>
      <c r="L61" s="378">
        <v>266</v>
      </c>
      <c r="M61" s="40">
        <v>704</v>
      </c>
      <c r="N61" s="213"/>
      <c r="O61" s="25">
        <v>126</v>
      </c>
      <c r="P61" s="102">
        <v>181</v>
      </c>
      <c r="Q61" s="102">
        <v>413</v>
      </c>
      <c r="R61" s="102">
        <v>-186</v>
      </c>
      <c r="S61" s="40">
        <v>534</v>
      </c>
      <c r="T61" s="213"/>
      <c r="U61" s="25">
        <v>61</v>
      </c>
      <c r="V61" s="102">
        <v>874</v>
      </c>
      <c r="W61" s="102">
        <v>104</v>
      </c>
      <c r="X61" s="102">
        <v>91</v>
      </c>
      <c r="Y61" s="40">
        <v>1130</v>
      </c>
      <c r="Z61" s="213"/>
      <c r="AA61" s="25">
        <v>143</v>
      </c>
      <c r="AB61" s="102">
        <v>156</v>
      </c>
      <c r="AC61" s="102">
        <v>90</v>
      </c>
      <c r="AD61" s="102">
        <v>317</v>
      </c>
      <c r="AE61" s="40">
        <v>706</v>
      </c>
      <c r="AF61" s="213"/>
      <c r="AG61" s="25">
        <v>643</v>
      </c>
      <c r="AH61" s="39">
        <v>123</v>
      </c>
      <c r="AI61" s="39">
        <v>84</v>
      </c>
      <c r="AJ61" s="39">
        <v>248</v>
      </c>
      <c r="AK61" s="40">
        <v>1098</v>
      </c>
      <c r="AL61" s="26"/>
      <c r="AM61" s="25">
        <v>126</v>
      </c>
      <c r="AN61" s="39">
        <v>74</v>
      </c>
      <c r="AO61" s="39">
        <v>558</v>
      </c>
      <c r="AP61" s="39">
        <v>400</v>
      </c>
      <c r="AQ61" s="40">
        <v>1158</v>
      </c>
      <c r="AR61" s="26"/>
      <c r="AS61" s="25">
        <v>350</v>
      </c>
      <c r="AT61" s="39">
        <v>83</v>
      </c>
      <c r="AU61" s="39">
        <v>75</v>
      </c>
      <c r="AV61" s="39">
        <v>340</v>
      </c>
      <c r="AW61" s="40">
        <v>848</v>
      </c>
      <c r="AX61" s="30"/>
      <c r="AY61" s="25">
        <v>76</v>
      </c>
      <c r="AZ61" s="39">
        <v>69</v>
      </c>
      <c r="BA61" s="39">
        <v>384</v>
      </c>
      <c r="BB61" s="39">
        <v>502</v>
      </c>
      <c r="BC61" s="40">
        <v>1031</v>
      </c>
      <c r="BD61" s="30"/>
      <c r="BE61" s="25">
        <v>133</v>
      </c>
      <c r="BF61" s="39">
        <v>151</v>
      </c>
      <c r="BG61" s="39">
        <v>2</v>
      </c>
      <c r="BH61" s="39">
        <v>155</v>
      </c>
      <c r="BI61" s="40">
        <v>441</v>
      </c>
      <c r="BJ61" s="30"/>
      <c r="BK61" s="25">
        <v>218</v>
      </c>
      <c r="BL61" s="39">
        <v>-92</v>
      </c>
      <c r="BM61" s="39">
        <v>127</v>
      </c>
      <c r="BN61" s="39">
        <v>569</v>
      </c>
      <c r="BO61" s="40">
        <v>822</v>
      </c>
      <c r="BP61" s="30"/>
      <c r="BQ61" s="25">
        <v>0</v>
      </c>
      <c r="BR61" s="39">
        <v>146</v>
      </c>
      <c r="BS61" s="39">
        <v>113</v>
      </c>
      <c r="BT61" s="39">
        <v>358</v>
      </c>
      <c r="BU61" s="40">
        <v>617</v>
      </c>
    </row>
    <row r="62" spans="1:73" s="14" customFormat="1" ht="9.75" customHeight="1" x14ac:dyDescent="0.25">
      <c r="A62" s="16"/>
      <c r="B62" s="213"/>
      <c r="C62" s="213"/>
      <c r="D62" s="25"/>
      <c r="E62" s="367"/>
      <c r="F62" s="21"/>
      <c r="G62" s="367"/>
      <c r="H62" s="213"/>
      <c r="I62" s="25"/>
      <c r="J62" s="397"/>
      <c r="K62" s="378"/>
      <c r="L62" s="378"/>
      <c r="M62" s="40"/>
      <c r="N62" s="213"/>
      <c r="O62" s="25"/>
      <c r="P62" s="102"/>
      <c r="Q62" s="102"/>
      <c r="R62" s="102"/>
      <c r="S62" s="40"/>
      <c r="T62" s="213"/>
      <c r="U62" s="25"/>
      <c r="V62" s="102"/>
      <c r="W62" s="102"/>
      <c r="X62" s="102"/>
      <c r="Y62" s="40"/>
      <c r="Z62" s="213"/>
      <c r="AA62" s="25"/>
      <c r="AB62" s="102"/>
      <c r="AC62" s="102"/>
      <c r="AD62" s="102"/>
      <c r="AE62" s="40"/>
      <c r="AF62" s="213"/>
      <c r="AG62" s="25"/>
      <c r="AH62" s="39"/>
      <c r="AI62" s="39"/>
      <c r="AJ62" s="39"/>
      <c r="AK62" s="40"/>
      <c r="AL62" s="26"/>
      <c r="AM62" s="25"/>
      <c r="AN62" s="39"/>
      <c r="AO62" s="39"/>
      <c r="AP62" s="39"/>
      <c r="AQ62" s="40"/>
      <c r="AR62" s="26"/>
      <c r="AS62" s="25"/>
      <c r="AT62" s="39"/>
      <c r="AU62" s="39"/>
      <c r="AV62" s="39"/>
      <c r="AW62" s="40"/>
      <c r="AX62" s="30"/>
      <c r="AY62" s="25"/>
      <c r="AZ62" s="39"/>
      <c r="BA62" s="39"/>
      <c r="BB62" s="39"/>
      <c r="BC62" s="40"/>
      <c r="BD62" s="30"/>
      <c r="BE62" s="25"/>
      <c r="BF62" s="39"/>
      <c r="BG62" s="39"/>
      <c r="BH62" s="39"/>
      <c r="BI62" s="40"/>
      <c r="BJ62" s="30"/>
      <c r="BK62" s="25"/>
      <c r="BL62" s="39"/>
      <c r="BM62" s="39"/>
      <c r="BN62" s="39"/>
      <c r="BO62" s="40"/>
      <c r="BP62" s="30"/>
      <c r="BQ62" s="25"/>
      <c r="BR62" s="39"/>
      <c r="BS62" s="39"/>
      <c r="BT62" s="39"/>
      <c r="BU62" s="40"/>
    </row>
    <row r="63" spans="1:73" s="14" customFormat="1" x14ac:dyDescent="0.25">
      <c r="A63" s="374" t="s">
        <v>146</v>
      </c>
      <c r="B63" s="213"/>
      <c r="C63" s="213"/>
      <c r="D63" s="25">
        <v>200</v>
      </c>
      <c r="E63" s="367">
        <v>975</v>
      </c>
      <c r="F63" s="21"/>
      <c r="G63" s="367"/>
      <c r="H63" s="213"/>
      <c r="I63" s="25">
        <v>245</v>
      </c>
      <c r="J63" s="397">
        <v>40</v>
      </c>
      <c r="K63" s="378">
        <v>153</v>
      </c>
      <c r="L63" s="378">
        <v>216</v>
      </c>
      <c r="M63" s="40">
        <v>654</v>
      </c>
      <c r="N63" s="213"/>
      <c r="O63" s="25">
        <v>0</v>
      </c>
      <c r="P63" s="102">
        <v>0</v>
      </c>
      <c r="Q63" s="102">
        <v>0</v>
      </c>
      <c r="R63" s="102">
        <v>531</v>
      </c>
      <c r="S63" s="40">
        <v>531</v>
      </c>
      <c r="T63" s="213"/>
      <c r="U63" s="25">
        <v>0</v>
      </c>
      <c r="V63" s="102">
        <v>0</v>
      </c>
      <c r="W63" s="102">
        <v>0</v>
      </c>
      <c r="X63" s="102">
        <v>0</v>
      </c>
      <c r="Y63" s="40">
        <v>0</v>
      </c>
      <c r="Z63" s="213"/>
      <c r="AA63" s="25">
        <v>0</v>
      </c>
      <c r="AB63" s="102">
        <v>0</v>
      </c>
      <c r="AC63" s="102">
        <v>0</v>
      </c>
      <c r="AD63" s="102">
        <v>0</v>
      </c>
      <c r="AE63" s="40">
        <v>0</v>
      </c>
      <c r="AF63" s="213"/>
      <c r="AG63" s="25">
        <v>0</v>
      </c>
      <c r="AH63" s="39">
        <v>0</v>
      </c>
      <c r="AI63" s="39">
        <v>0</v>
      </c>
      <c r="AJ63" s="39">
        <v>0</v>
      </c>
      <c r="AK63" s="40">
        <v>0</v>
      </c>
      <c r="AL63" s="26"/>
      <c r="AM63" s="25"/>
      <c r="AN63" s="39"/>
      <c r="AO63" s="39"/>
      <c r="AP63" s="39"/>
      <c r="AQ63" s="40"/>
      <c r="AR63" s="26"/>
      <c r="AS63" s="25"/>
      <c r="AT63" s="39"/>
      <c r="AU63" s="39"/>
      <c r="AV63" s="39"/>
      <c r="AW63" s="40"/>
      <c r="AX63" s="30"/>
      <c r="AY63" s="25"/>
      <c r="AZ63" s="39"/>
      <c r="BA63" s="39"/>
      <c r="BB63" s="39"/>
      <c r="BC63" s="40"/>
      <c r="BD63" s="30"/>
      <c r="BE63" s="25"/>
      <c r="BF63" s="39"/>
      <c r="BG63" s="39"/>
      <c r="BH63" s="39"/>
      <c r="BI63" s="40"/>
      <c r="BJ63" s="30"/>
      <c r="BK63" s="25"/>
      <c r="BL63" s="39"/>
      <c r="BM63" s="39"/>
      <c r="BN63" s="39"/>
      <c r="BO63" s="40"/>
      <c r="BP63" s="30"/>
      <c r="BQ63" s="25"/>
      <c r="BR63" s="39"/>
      <c r="BS63" s="39"/>
      <c r="BT63" s="39"/>
      <c r="BU63" s="40"/>
    </row>
    <row r="64" spans="1:73" s="14" customFormat="1" ht="7.5" customHeight="1" x14ac:dyDescent="0.25">
      <c r="A64" s="16"/>
      <c r="B64" s="213"/>
      <c r="C64" s="213"/>
      <c r="D64" s="25"/>
      <c r="E64" s="367"/>
      <c r="F64" s="21"/>
      <c r="G64" s="367"/>
      <c r="H64" s="213"/>
      <c r="I64" s="25"/>
      <c r="J64" s="378"/>
      <c r="K64" s="378"/>
      <c r="L64" s="378"/>
      <c r="M64" s="40"/>
      <c r="N64" s="213"/>
      <c r="O64" s="25"/>
      <c r="P64" s="39"/>
      <c r="Q64" s="26"/>
      <c r="R64" s="39"/>
      <c r="S64" s="40"/>
      <c r="T64" s="213"/>
      <c r="U64" s="25"/>
      <c r="V64" s="39"/>
      <c r="W64" s="26"/>
      <c r="X64" s="39"/>
      <c r="Y64" s="40"/>
      <c r="Z64" s="213"/>
      <c r="AA64" s="25"/>
      <c r="AB64" s="39"/>
      <c r="AC64" s="26"/>
      <c r="AD64" s="39"/>
      <c r="AE64" s="40"/>
      <c r="AF64" s="213"/>
      <c r="AG64" s="25"/>
      <c r="AH64" s="39"/>
      <c r="AI64" s="26"/>
      <c r="AJ64" s="39"/>
      <c r="AK64" s="40"/>
      <c r="AL64" s="26"/>
      <c r="AM64" s="25"/>
      <c r="AN64" s="39"/>
      <c r="AO64" s="26"/>
      <c r="AP64" s="39"/>
      <c r="AQ64" s="40"/>
      <c r="AR64" s="26"/>
      <c r="AS64" s="25"/>
      <c r="AT64" s="39"/>
      <c r="AU64" s="26"/>
      <c r="AV64" s="39"/>
      <c r="AW64" s="40"/>
      <c r="AX64" s="30"/>
      <c r="AY64" s="25"/>
      <c r="AZ64" s="39"/>
      <c r="BA64" s="26"/>
      <c r="BB64" s="39"/>
      <c r="BC64" s="40"/>
      <c r="BD64" s="30"/>
      <c r="BE64" s="25"/>
      <c r="BF64" s="39"/>
      <c r="BG64" s="26"/>
      <c r="BH64" s="39"/>
      <c r="BI64" s="40"/>
      <c r="BJ64" s="30"/>
      <c r="BK64" s="25"/>
      <c r="BL64" s="39"/>
      <c r="BM64" s="26"/>
      <c r="BN64" s="39"/>
      <c r="BO64" s="40"/>
      <c r="BP64" s="30"/>
      <c r="BQ64" s="25"/>
      <c r="BR64" s="39"/>
      <c r="BS64" s="26"/>
      <c r="BT64" s="39"/>
      <c r="BU64" s="40"/>
    </row>
    <row r="65" spans="1:73" s="14" customFormat="1" x14ac:dyDescent="0.25">
      <c r="A65" s="43" t="s">
        <v>60</v>
      </c>
      <c r="B65" s="213"/>
      <c r="C65" s="213"/>
      <c r="D65" s="25"/>
      <c r="E65" s="367"/>
      <c r="F65" s="21"/>
      <c r="G65" s="367"/>
      <c r="H65" s="213"/>
      <c r="I65" s="25"/>
      <c r="J65" s="26"/>
      <c r="K65" s="378"/>
      <c r="L65" s="378"/>
      <c r="M65" s="40"/>
      <c r="N65" s="213"/>
      <c r="O65" s="25"/>
      <c r="P65" s="26"/>
      <c r="Q65" s="26"/>
      <c r="R65" s="26"/>
      <c r="S65" s="40"/>
      <c r="T65" s="213"/>
      <c r="U65" s="25"/>
      <c r="V65" s="26"/>
      <c r="W65" s="26"/>
      <c r="X65" s="26"/>
      <c r="Y65" s="40"/>
      <c r="Z65" s="213"/>
      <c r="AA65" s="25"/>
      <c r="AB65" s="26"/>
      <c r="AC65" s="26"/>
      <c r="AD65" s="26"/>
      <c r="AE65" s="40"/>
      <c r="AF65" s="213"/>
      <c r="AG65" s="25"/>
      <c r="AH65" s="26"/>
      <c r="AI65" s="26"/>
      <c r="AJ65" s="26"/>
      <c r="AK65" s="40"/>
      <c r="AL65" s="26"/>
      <c r="AM65" s="25"/>
      <c r="AN65" s="26"/>
      <c r="AO65" s="26"/>
      <c r="AP65" s="26"/>
      <c r="AQ65" s="40"/>
      <c r="AR65" s="26"/>
      <c r="AS65" s="25"/>
      <c r="AT65" s="26"/>
      <c r="AU65" s="26"/>
      <c r="AV65" s="26"/>
      <c r="AW65" s="40"/>
      <c r="AX65" s="30"/>
      <c r="AY65" s="25"/>
      <c r="AZ65" s="26"/>
      <c r="BA65" s="26"/>
      <c r="BB65" s="44"/>
      <c r="BC65" s="40"/>
      <c r="BD65" s="30"/>
      <c r="BE65" s="25"/>
      <c r="BF65" s="26"/>
      <c r="BG65" s="26"/>
      <c r="BH65" s="26"/>
      <c r="BI65" s="40"/>
      <c r="BJ65" s="30"/>
      <c r="BK65" s="25"/>
      <c r="BL65" s="26"/>
      <c r="BM65" s="26"/>
      <c r="BN65" s="26"/>
      <c r="BO65" s="40"/>
      <c r="BP65" s="30"/>
      <c r="BQ65" s="25"/>
      <c r="BR65" s="26"/>
      <c r="BS65" s="26"/>
      <c r="BT65" s="26"/>
      <c r="BU65" s="40"/>
    </row>
    <row r="66" spans="1:73" s="14" customFormat="1" x14ac:dyDescent="0.25">
      <c r="A66" s="16" t="s">
        <v>61</v>
      </c>
      <c r="B66" s="213"/>
      <c r="C66" s="213"/>
      <c r="D66" s="25"/>
      <c r="E66" s="367"/>
      <c r="F66" s="21"/>
      <c r="G66" s="367"/>
      <c r="H66" s="213"/>
      <c r="I66" s="25"/>
      <c r="J66" s="385"/>
      <c r="K66" s="419"/>
      <c r="L66" s="46">
        <v>0.91200000000000003</v>
      </c>
      <c r="M66" s="47"/>
      <c r="N66" s="213"/>
      <c r="O66" s="25"/>
      <c r="P66" s="39"/>
      <c r="Q66" s="26"/>
      <c r="R66" s="46">
        <v>0.91200000000000003</v>
      </c>
      <c r="S66" s="47"/>
      <c r="T66" s="213"/>
      <c r="U66" s="25"/>
      <c r="V66" s="39"/>
      <c r="W66" s="26"/>
      <c r="X66" s="46">
        <v>0.88600000000000001</v>
      </c>
      <c r="Y66" s="47"/>
      <c r="Z66" s="213"/>
      <c r="AA66" s="25"/>
      <c r="AB66" s="39"/>
      <c r="AC66" s="26"/>
      <c r="AD66" s="46">
        <v>0.88600000000000001</v>
      </c>
      <c r="AE66" s="47"/>
      <c r="AF66" s="213"/>
      <c r="AG66" s="25"/>
      <c r="AH66" s="39"/>
      <c r="AI66" s="26"/>
      <c r="AJ66" s="46">
        <v>0.88600000000000001</v>
      </c>
      <c r="AK66" s="47"/>
      <c r="AL66" s="26"/>
      <c r="AM66" s="25"/>
      <c r="AN66" s="39"/>
      <c r="AO66" s="26"/>
      <c r="AP66" s="46">
        <v>0.96199999999999997</v>
      </c>
      <c r="AQ66" s="47"/>
      <c r="AR66" s="26"/>
      <c r="AS66" s="25"/>
      <c r="AT66" s="39"/>
      <c r="AU66" s="26"/>
      <c r="AV66" s="46">
        <v>0.96199999999999997</v>
      </c>
      <c r="AW66" s="47"/>
      <c r="AX66" s="30"/>
      <c r="AY66" s="25"/>
      <c r="AZ66" s="39"/>
      <c r="BA66" s="26"/>
      <c r="BB66" s="46">
        <v>0.96199999999999997</v>
      </c>
      <c r="BC66" s="47"/>
      <c r="BD66" s="30"/>
      <c r="BE66" s="25"/>
      <c r="BF66" s="39"/>
      <c r="BG66" s="26"/>
      <c r="BH66" s="46">
        <v>0.96199999999999997</v>
      </c>
      <c r="BI66" s="47"/>
      <c r="BJ66" s="30"/>
      <c r="BK66" s="25"/>
      <c r="BL66" s="39"/>
      <c r="BM66" s="26"/>
      <c r="BN66" s="46">
        <v>0.96199999999999997</v>
      </c>
      <c r="BO66" s="47"/>
      <c r="BP66" s="30"/>
      <c r="BQ66" s="25"/>
      <c r="BR66" s="39"/>
      <c r="BS66" s="26"/>
      <c r="BT66" s="46">
        <v>0.96199999999999997</v>
      </c>
      <c r="BU66" s="47"/>
    </row>
    <row r="67" spans="1:73" s="14" customFormat="1" ht="15.75" thickBot="1" x14ac:dyDescent="0.3">
      <c r="A67" s="12" t="s">
        <v>62</v>
      </c>
      <c r="B67" s="213"/>
      <c r="C67" s="213"/>
      <c r="D67" s="49"/>
      <c r="E67" s="50"/>
      <c r="F67" s="52"/>
      <c r="G67" s="367"/>
      <c r="H67" s="213"/>
      <c r="I67" s="49"/>
      <c r="J67" s="57"/>
      <c r="K67" s="420"/>
      <c r="L67" s="57">
        <v>0.86</v>
      </c>
      <c r="M67" s="58"/>
      <c r="N67" s="213"/>
      <c r="O67" s="49"/>
      <c r="P67" s="54"/>
      <c r="Q67" s="56"/>
      <c r="R67" s="57">
        <v>0.86</v>
      </c>
      <c r="S67" s="58"/>
      <c r="T67" s="213"/>
      <c r="U67" s="49"/>
      <c r="V67" s="54"/>
      <c r="W67" s="56"/>
      <c r="X67" s="57">
        <v>0.85199999999999998</v>
      </c>
      <c r="Y67" s="58"/>
      <c r="Z67" s="213"/>
      <c r="AA67" s="49"/>
      <c r="AB67" s="54"/>
      <c r="AC67" s="56"/>
      <c r="AD67" s="57">
        <v>0.84699999999999998</v>
      </c>
      <c r="AE67" s="58"/>
      <c r="AF67" s="228"/>
      <c r="AG67" s="49"/>
      <c r="AH67" s="54"/>
      <c r="AI67" s="56"/>
      <c r="AJ67" s="57">
        <v>0.84699999999999998</v>
      </c>
      <c r="AK67" s="58"/>
      <c r="AL67" s="56"/>
      <c r="AM67" s="49"/>
      <c r="AN67" s="54"/>
      <c r="AO67" s="56"/>
      <c r="AP67" s="57">
        <v>0.84599999999999997</v>
      </c>
      <c r="AQ67" s="58"/>
      <c r="AR67" s="56"/>
      <c r="AS67" s="49"/>
      <c r="AT67" s="54"/>
      <c r="AU67" s="56"/>
      <c r="AV67" s="57">
        <v>0.84799999999999998</v>
      </c>
      <c r="AW67" s="58"/>
      <c r="AX67" s="59"/>
      <c r="AY67" s="49"/>
      <c r="AZ67" s="54"/>
      <c r="BA67" s="56"/>
      <c r="BB67" s="57">
        <v>0.84799999999999998</v>
      </c>
      <c r="BC67" s="58"/>
      <c r="BD67" s="59"/>
      <c r="BE67" s="49"/>
      <c r="BF67" s="54"/>
      <c r="BG67" s="56"/>
      <c r="BH67" s="57">
        <v>0.86699999999999999</v>
      </c>
      <c r="BI67" s="58"/>
      <c r="BJ67" s="59"/>
      <c r="BK67" s="49"/>
      <c r="BL67" s="54"/>
      <c r="BM67" s="56"/>
      <c r="BN67" s="57">
        <v>0.876</v>
      </c>
      <c r="BO67" s="58"/>
      <c r="BP67" s="59"/>
      <c r="BQ67" s="49"/>
      <c r="BR67" s="54"/>
      <c r="BS67" s="56"/>
      <c r="BT67" s="57">
        <v>0.877</v>
      </c>
      <c r="BU67" s="58"/>
    </row>
    <row r="68" spans="1:73" s="14" customFormat="1" hidden="1" outlineLevel="1" x14ac:dyDescent="0.25">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M68" s="60"/>
      <c r="AN68" s="60"/>
      <c r="AO68" s="61"/>
      <c r="AP68" s="61"/>
      <c r="AQ68" s="61"/>
      <c r="AS68" s="62"/>
      <c r="AT68" s="63"/>
      <c r="AV68" s="63"/>
      <c r="AX68" s="64"/>
      <c r="AY68" s="62"/>
      <c r="AZ68" s="62"/>
      <c r="BA68" s="63"/>
      <c r="BB68" s="63"/>
      <c r="BC68" s="63"/>
      <c r="BD68" s="64"/>
      <c r="BE68" s="62"/>
      <c r="BF68" s="62"/>
      <c r="BG68" s="63"/>
      <c r="BH68" s="63"/>
      <c r="BI68" s="63"/>
      <c r="BJ68" s="64"/>
      <c r="BK68" s="62"/>
      <c r="BL68" s="62"/>
      <c r="BM68" s="63"/>
      <c r="BN68" s="63"/>
      <c r="BO68" s="63"/>
      <c r="BP68" s="64"/>
      <c r="BQ68" s="62"/>
      <c r="BR68" s="62"/>
      <c r="BS68" s="63"/>
      <c r="BT68" s="63"/>
      <c r="BU68" s="63"/>
    </row>
    <row r="69" spans="1:73" hidden="1" outlineLevel="1" x14ac:dyDescent="0.25">
      <c r="A69" s="243" t="s">
        <v>30</v>
      </c>
      <c r="B69" s="94"/>
      <c r="C69" s="94"/>
      <c r="D69" s="244">
        <v>0</v>
      </c>
      <c r="E69" s="244">
        <v>0</v>
      </c>
      <c r="F69" s="244">
        <v>0</v>
      </c>
    </row>
    <row r="70" spans="1:73" hidden="1" outlineLevel="1" x14ac:dyDescent="0.25">
      <c r="A70" s="245" t="s">
        <v>31</v>
      </c>
      <c r="B70" s="94"/>
      <c r="C70" s="94"/>
      <c r="D70" s="244">
        <v>0</v>
      </c>
      <c r="E70" s="244">
        <v>0</v>
      </c>
      <c r="F70" s="244">
        <v>0</v>
      </c>
    </row>
    <row r="71" spans="1:73" hidden="1" outlineLevel="1" x14ac:dyDescent="0.25">
      <c r="A71" s="245" t="s">
        <v>17</v>
      </c>
      <c r="B71" s="94"/>
      <c r="C71" s="94"/>
      <c r="D71" s="244">
        <v>0</v>
      </c>
      <c r="E71" s="244">
        <v>0</v>
      </c>
      <c r="F71" s="244">
        <v>0</v>
      </c>
    </row>
    <row r="72" spans="1:73" collapsed="1" x14ac:dyDescent="0.25"/>
  </sheetData>
  <mergeCells count="12">
    <mergeCell ref="I18:M18"/>
    <mergeCell ref="O18:S18"/>
    <mergeCell ref="U18:Y18"/>
    <mergeCell ref="AA18:AE18"/>
    <mergeCell ref="D18:F18"/>
    <mergeCell ref="BQ18:BU18"/>
    <mergeCell ref="AM18:AQ18"/>
    <mergeCell ref="AG18:AK18"/>
    <mergeCell ref="AS18:AW18"/>
    <mergeCell ref="AY18:BC18"/>
    <mergeCell ref="BE18:BI18"/>
    <mergeCell ref="BK18:BO18"/>
  </mergeCells>
  <pageMargins left="0.7" right="0.7" top="0.75" bottom="0.75" header="0.3" footer="0.3"/>
  <pageSetup scale="1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59999389629810485"/>
    <pageSetUpPr fitToPage="1"/>
  </sheetPr>
  <dimension ref="A1:AL73"/>
  <sheetViews>
    <sheetView showGridLines="0" workbookViewId="0">
      <selection activeCell="D11" sqref="D11"/>
    </sheetView>
  </sheetViews>
  <sheetFormatPr defaultColWidth="9.140625" defaultRowHeight="15" outlineLevelRow="1" x14ac:dyDescent="0.25"/>
  <cols>
    <col min="1" max="1" width="40.140625" style="4" customWidth="1"/>
    <col min="2" max="2" width="16" style="4" customWidth="1"/>
    <col min="3" max="3" width="1.7109375" style="4" customWidth="1"/>
    <col min="4" max="8" width="8.7109375" style="4" customWidth="1"/>
    <col min="9" max="9" width="2.5703125" style="4" customWidth="1"/>
    <col min="10" max="10" width="8.7109375" style="4" customWidth="1"/>
    <col min="11" max="12" width="9.140625" style="4" customWidth="1"/>
    <col min="13" max="13" width="9.5703125" style="4" bestFit="1" customWidth="1"/>
    <col min="14" max="14" width="9.140625" style="4" customWidth="1"/>
    <col min="15" max="15" width="2.5703125" style="4" customWidth="1"/>
    <col min="16" max="18" width="9.140625" style="4" customWidth="1"/>
    <col min="19" max="19" width="9.5703125" style="4" bestFit="1" customWidth="1"/>
    <col min="20" max="20" width="9.140625" style="4" customWidth="1"/>
    <col min="21" max="21" width="2.5703125" style="4" customWidth="1"/>
    <col min="22" max="22" width="9.140625" style="4" customWidth="1"/>
    <col min="23" max="24" width="9" style="4" customWidth="1"/>
    <col min="25" max="25" width="9.5703125" style="4" bestFit="1" customWidth="1"/>
    <col min="26" max="26" width="9.140625" style="4"/>
    <col min="27" max="27" width="2.7109375" style="4" customWidth="1"/>
    <col min="28" max="29" width="9" style="4" customWidth="1"/>
    <col min="30" max="30" width="11.5703125" style="4" customWidth="1"/>
    <col min="31" max="31" width="12.28515625" style="4" customWidth="1"/>
    <col min="32" max="32" width="9" style="4" customWidth="1"/>
    <col min="33" max="33" width="3" style="4" customWidth="1"/>
    <col min="34" max="35" width="9" style="66" customWidth="1"/>
    <col min="36" max="38" width="9" style="4" customWidth="1"/>
    <col min="39" max="16384" width="9.140625" style="4"/>
  </cols>
  <sheetData>
    <row r="1" spans="1:38" ht="15" customHeight="1" x14ac:dyDescent="0.25">
      <c r="A1" s="316" t="s">
        <v>65</v>
      </c>
      <c r="B1" s="302">
        <v>251.4</v>
      </c>
      <c r="C1" s="9"/>
      <c r="D1" s="9"/>
      <c r="E1" s="9"/>
      <c r="F1" s="9"/>
      <c r="G1" s="9"/>
      <c r="H1" s="9"/>
      <c r="I1" s="9"/>
      <c r="J1" s="9"/>
      <c r="K1" s="9"/>
      <c r="L1" s="9"/>
      <c r="M1" s="9"/>
      <c r="N1" s="9"/>
      <c r="O1" s="9"/>
      <c r="P1" s="9"/>
      <c r="Q1" s="9"/>
      <c r="R1" s="9"/>
      <c r="S1" s="9"/>
      <c r="T1" s="9"/>
      <c r="U1" s="9"/>
      <c r="V1" s="9"/>
      <c r="W1" s="9"/>
      <c r="X1" s="9"/>
      <c r="Y1" s="9"/>
      <c r="Z1" s="9"/>
      <c r="AA1" s="6"/>
      <c r="AB1" s="9"/>
      <c r="AC1" s="9"/>
      <c r="AD1" s="6"/>
      <c r="AE1" s="6"/>
      <c r="AF1" s="6"/>
      <c r="AG1" s="6"/>
      <c r="AH1" s="6"/>
      <c r="AI1" s="6"/>
      <c r="AJ1" s="6"/>
      <c r="AK1" s="6"/>
      <c r="AL1" s="6"/>
    </row>
    <row r="2" spans="1:38" s="14" customFormat="1" ht="15" customHeight="1" x14ac:dyDescent="0.25">
      <c r="A2" s="270" t="s">
        <v>35</v>
      </c>
      <c r="B2" s="373">
        <v>102.8</v>
      </c>
      <c r="C2" s="89"/>
      <c r="D2" s="89"/>
      <c r="E2" s="89"/>
      <c r="F2" s="89"/>
      <c r="G2" s="89"/>
      <c r="H2" s="89"/>
      <c r="I2" s="89"/>
      <c r="J2" s="89"/>
      <c r="K2" s="89"/>
      <c r="L2" s="89"/>
      <c r="M2" s="89"/>
      <c r="N2" s="89"/>
      <c r="O2" s="89"/>
      <c r="P2" s="89"/>
      <c r="Q2" s="89"/>
      <c r="R2" s="89"/>
      <c r="S2" s="89"/>
      <c r="T2" s="89"/>
      <c r="U2" s="89"/>
      <c r="V2" s="11"/>
      <c r="W2" s="11"/>
      <c r="X2" s="11"/>
      <c r="Y2" s="11"/>
      <c r="Z2" s="11"/>
      <c r="AA2" s="12"/>
      <c r="AB2" s="11"/>
      <c r="AC2" s="11"/>
      <c r="AD2" s="10"/>
      <c r="AE2" s="10"/>
      <c r="AF2" s="10"/>
      <c r="AG2" s="12"/>
      <c r="AH2" s="10"/>
      <c r="AI2" s="10"/>
      <c r="AJ2" s="10"/>
      <c r="AK2" s="10"/>
      <c r="AL2" s="10"/>
    </row>
    <row r="3" spans="1:38" s="14" customFormat="1" ht="15" customHeight="1" x14ac:dyDescent="0.25">
      <c r="A3" s="268" t="s">
        <v>36</v>
      </c>
      <c r="B3" s="373">
        <v>2.2999999999999998</v>
      </c>
      <c r="C3" s="89"/>
      <c r="D3" s="89"/>
      <c r="E3" s="89"/>
      <c r="F3" s="89"/>
      <c r="G3" s="89"/>
      <c r="H3" s="89"/>
      <c r="I3" s="89"/>
      <c r="J3" s="89"/>
      <c r="K3" s="89"/>
      <c r="L3" s="89"/>
      <c r="M3" s="89"/>
      <c r="N3" s="89"/>
      <c r="O3" s="89"/>
      <c r="P3" s="89"/>
      <c r="Q3" s="89"/>
      <c r="R3" s="89"/>
      <c r="S3" s="89"/>
      <c r="T3" s="89"/>
      <c r="U3" s="89"/>
      <c r="V3" s="11"/>
      <c r="W3" s="11"/>
      <c r="X3" s="11"/>
      <c r="Y3" s="11"/>
      <c r="Z3" s="11"/>
      <c r="AA3" s="12"/>
      <c r="AB3" s="11"/>
      <c r="AC3" s="11"/>
      <c r="AD3" s="10"/>
      <c r="AE3" s="10"/>
      <c r="AF3" s="10"/>
      <c r="AG3" s="12"/>
      <c r="AH3" s="10"/>
      <c r="AI3" s="10"/>
      <c r="AJ3" s="10"/>
      <c r="AK3"/>
      <c r="AL3" s="10"/>
    </row>
    <row r="4" spans="1:38" s="14" customFormat="1" x14ac:dyDescent="0.25">
      <c r="A4" s="270" t="s">
        <v>37</v>
      </c>
      <c r="B4" s="373">
        <v>146.30000000000001</v>
      </c>
      <c r="C4" s="89"/>
      <c r="D4" s="89"/>
      <c r="E4" s="89"/>
      <c r="F4" s="89"/>
      <c r="G4" s="89"/>
      <c r="H4" s="89"/>
      <c r="I4" s="89"/>
      <c r="J4" s="89"/>
      <c r="K4" s="89"/>
      <c r="L4" s="89"/>
      <c r="M4" s="89"/>
      <c r="N4" s="89"/>
      <c r="O4" s="89"/>
      <c r="P4" s="89"/>
      <c r="Q4" s="89"/>
      <c r="R4" s="89"/>
      <c r="S4" s="89"/>
      <c r="T4" s="89"/>
      <c r="U4" s="89"/>
      <c r="V4" s="11"/>
      <c r="W4" s="11"/>
      <c r="X4" s="11"/>
      <c r="Y4" s="11"/>
      <c r="Z4" s="11"/>
      <c r="AA4" s="12"/>
      <c r="AB4" s="11"/>
      <c r="AC4" s="11"/>
      <c r="AD4" s="10"/>
      <c r="AE4" s="10"/>
      <c r="AF4" s="10"/>
      <c r="AG4" s="12"/>
      <c r="AH4" s="10"/>
      <c r="AI4" s="10"/>
      <c r="AJ4" s="10"/>
      <c r="AK4" s="10"/>
      <c r="AL4" s="10"/>
    </row>
    <row r="5" spans="1:38" s="14" customFormat="1" ht="15" customHeight="1" x14ac:dyDescent="0.25">
      <c r="A5" s="374"/>
      <c r="B5" s="373"/>
      <c r="C5" s="89"/>
      <c r="D5" s="89"/>
      <c r="E5" s="89"/>
      <c r="F5" s="89"/>
      <c r="G5" s="89"/>
      <c r="H5" s="89"/>
      <c r="I5" s="89"/>
      <c r="J5" s="89"/>
      <c r="K5" s="89"/>
      <c r="L5" s="89"/>
      <c r="M5" s="89"/>
      <c r="N5" s="89"/>
      <c r="O5" s="89"/>
      <c r="P5" s="89"/>
      <c r="Q5" s="89"/>
      <c r="R5" s="89"/>
      <c r="S5" s="89"/>
      <c r="T5" s="89"/>
      <c r="U5" s="89"/>
      <c r="V5" s="9"/>
      <c r="W5" s="9"/>
      <c r="X5" s="9"/>
      <c r="Y5" s="9"/>
      <c r="Z5" s="9"/>
      <c r="AA5" s="12"/>
      <c r="AB5" s="9"/>
      <c r="AC5" s="9"/>
      <c r="AD5" s="10"/>
      <c r="AE5" s="10"/>
      <c r="AF5" s="10"/>
      <c r="AG5" s="12"/>
      <c r="AH5" s="10"/>
      <c r="AI5" s="10"/>
      <c r="AJ5" s="10"/>
      <c r="AK5" s="10"/>
      <c r="AL5" s="10"/>
    </row>
    <row r="6" spans="1:38" s="14" customFormat="1" ht="15" customHeight="1" x14ac:dyDescent="0.25">
      <c r="A6" s="270" t="s">
        <v>66</v>
      </c>
      <c r="B6" s="373">
        <v>16.600000000000001</v>
      </c>
      <c r="C6" s="89"/>
      <c r="D6" s="89"/>
      <c r="E6" s="89"/>
      <c r="F6" s="89"/>
      <c r="G6" s="89"/>
      <c r="H6" s="89"/>
      <c r="I6" s="89"/>
      <c r="J6" s="89"/>
      <c r="K6" s="89"/>
      <c r="L6" s="89"/>
      <c r="M6" s="89"/>
      <c r="N6" s="89"/>
      <c r="O6" s="89"/>
      <c r="P6" s="89"/>
      <c r="Q6" s="89"/>
      <c r="R6" s="89"/>
      <c r="S6" s="89"/>
      <c r="T6" s="89"/>
      <c r="U6" s="89"/>
      <c r="V6" s="11"/>
      <c r="W6" s="11"/>
      <c r="X6" s="11"/>
      <c r="Y6" s="11"/>
      <c r="Z6" s="11"/>
      <c r="AA6" s="12"/>
      <c r="AB6" s="11"/>
      <c r="AC6" s="11"/>
      <c r="AD6" s="10"/>
      <c r="AE6" s="19"/>
      <c r="AF6" s="10"/>
      <c r="AG6" s="12"/>
      <c r="AH6" s="10"/>
      <c r="AI6" s="10"/>
      <c r="AJ6" s="10"/>
      <c r="AK6" s="10"/>
      <c r="AL6" s="10"/>
    </row>
    <row r="7" spans="1:38" s="14" customFormat="1" ht="15" customHeight="1" x14ac:dyDescent="0.25">
      <c r="A7" s="270" t="s">
        <v>67</v>
      </c>
      <c r="B7" s="373">
        <v>13.3</v>
      </c>
      <c r="C7" s="89"/>
      <c r="D7" s="89"/>
      <c r="E7" s="89"/>
      <c r="F7" s="89"/>
      <c r="G7" s="89"/>
      <c r="H7" s="89"/>
      <c r="I7" s="89"/>
      <c r="J7" s="89"/>
      <c r="K7" s="89"/>
      <c r="L7" s="89"/>
      <c r="M7" s="89"/>
      <c r="N7" s="89"/>
      <c r="O7" s="89"/>
      <c r="P7" s="89"/>
      <c r="Q7" s="89"/>
      <c r="R7" s="89"/>
      <c r="S7" s="89"/>
      <c r="T7" s="89"/>
      <c r="U7" s="89"/>
      <c r="V7" s="11"/>
      <c r="W7" s="11"/>
      <c r="X7" s="11"/>
      <c r="Y7" s="11"/>
      <c r="Z7" s="11"/>
      <c r="AA7" s="12"/>
      <c r="AB7" s="11"/>
      <c r="AC7" s="11"/>
      <c r="AD7" s="10"/>
      <c r="AE7" s="10"/>
      <c r="AF7" s="10"/>
      <c r="AG7" s="12"/>
      <c r="AH7" s="10"/>
      <c r="AI7"/>
      <c r="AJ7" s="10"/>
      <c r="AK7" s="10"/>
      <c r="AL7" s="10"/>
    </row>
    <row r="8" spans="1:38" s="14" customFormat="1" x14ac:dyDescent="0.25">
      <c r="A8" s="270" t="s">
        <v>68</v>
      </c>
      <c r="B8" s="373">
        <v>20.2</v>
      </c>
      <c r="C8" s="89"/>
      <c r="D8" s="89"/>
      <c r="E8" s="89"/>
      <c r="F8" s="89"/>
      <c r="G8" s="89"/>
      <c r="H8" s="89"/>
      <c r="I8" s="89"/>
      <c r="J8" s="89"/>
      <c r="K8" s="89"/>
      <c r="L8" s="89"/>
      <c r="M8" s="89"/>
      <c r="N8" s="89"/>
      <c r="O8" s="89"/>
      <c r="P8" s="89"/>
      <c r="Q8" s="89"/>
      <c r="R8" s="89"/>
      <c r="S8" s="89"/>
      <c r="T8" s="89"/>
      <c r="U8" s="89"/>
      <c r="V8" s="11"/>
      <c r="W8" s="11"/>
      <c r="X8" s="11"/>
      <c r="Y8" s="11"/>
      <c r="Z8" s="11"/>
      <c r="AA8" s="12"/>
      <c r="AB8" s="11"/>
      <c r="AC8" s="11"/>
      <c r="AD8" s="10"/>
      <c r="AE8" s="10"/>
      <c r="AF8" s="10"/>
      <c r="AG8" s="12"/>
      <c r="AH8" s="10"/>
      <c r="AI8" s="10"/>
      <c r="AJ8" s="10"/>
      <c r="AK8" s="10"/>
      <c r="AL8" s="10"/>
    </row>
    <row r="9" spans="1:38" s="14" customFormat="1" x14ac:dyDescent="0.25">
      <c r="A9" s="270" t="s">
        <v>127</v>
      </c>
      <c r="B9" s="373">
        <v>6.7</v>
      </c>
      <c r="C9" s="89"/>
      <c r="D9" s="89"/>
      <c r="E9" s="89"/>
      <c r="F9" s="89"/>
      <c r="G9" s="89"/>
      <c r="H9" s="89"/>
      <c r="I9" s="89"/>
      <c r="J9" s="89"/>
      <c r="K9" s="89"/>
      <c r="L9" s="89"/>
      <c r="M9" s="89"/>
      <c r="N9" s="89"/>
      <c r="O9" s="89"/>
      <c r="P9" s="89"/>
      <c r="Q9" s="89"/>
      <c r="R9" s="89"/>
      <c r="S9" s="89"/>
      <c r="T9" s="89"/>
      <c r="U9" s="89"/>
      <c r="V9" s="11"/>
      <c r="W9" s="11"/>
      <c r="X9" s="11"/>
      <c r="Y9" s="11"/>
      <c r="Z9" s="11"/>
      <c r="AA9" s="12"/>
      <c r="AB9" s="11"/>
      <c r="AC9" s="11"/>
      <c r="AD9" s="10"/>
      <c r="AE9" s="10"/>
      <c r="AF9" s="10"/>
      <c r="AG9" s="12"/>
      <c r="AH9" s="10"/>
      <c r="AI9" s="10"/>
      <c r="AJ9" s="10"/>
      <c r="AK9" s="10"/>
      <c r="AL9" s="10"/>
    </row>
    <row r="10" spans="1:38" s="14" customFormat="1" x14ac:dyDescent="0.25">
      <c r="A10" s="270" t="s">
        <v>160</v>
      </c>
      <c r="B10" s="373">
        <v>30.9</v>
      </c>
      <c r="C10" s="89"/>
      <c r="D10" s="89"/>
      <c r="E10" s="89"/>
      <c r="F10" s="89"/>
      <c r="G10" s="89"/>
      <c r="H10" s="89"/>
      <c r="I10" s="89"/>
      <c r="J10" s="89"/>
      <c r="K10" s="89"/>
      <c r="L10" s="89"/>
      <c r="M10" s="89"/>
      <c r="N10" s="89"/>
      <c r="O10" s="89"/>
      <c r="P10" s="89"/>
      <c r="Q10" s="89"/>
      <c r="R10" s="89"/>
      <c r="S10" s="89"/>
      <c r="T10" s="89"/>
      <c r="U10" s="89"/>
      <c r="V10" s="11"/>
      <c r="W10" s="11"/>
      <c r="X10" s="11"/>
      <c r="Y10" s="11"/>
      <c r="Z10" s="11"/>
      <c r="AA10" s="12"/>
      <c r="AB10" s="11"/>
      <c r="AC10" s="11"/>
      <c r="AD10" s="10"/>
      <c r="AE10" s="10"/>
      <c r="AF10" s="10"/>
      <c r="AG10" s="12"/>
      <c r="AH10" s="10"/>
      <c r="AI10" s="10"/>
      <c r="AJ10" s="10"/>
      <c r="AK10" s="10"/>
      <c r="AL10" s="10"/>
    </row>
    <row r="11" spans="1:38" s="14" customFormat="1" x14ac:dyDescent="0.25">
      <c r="A11" s="270" t="s">
        <v>160</v>
      </c>
      <c r="B11" s="373">
        <v>2.6</v>
      </c>
      <c r="C11" s="89"/>
      <c r="D11" s="89"/>
      <c r="E11" s="89"/>
      <c r="F11" s="89"/>
      <c r="G11" s="89"/>
      <c r="H11" s="89"/>
      <c r="I11" s="89"/>
      <c r="J11" s="89"/>
      <c r="K11" s="89"/>
      <c r="L11" s="89"/>
      <c r="M11" s="89"/>
      <c r="N11" s="89"/>
      <c r="O11" s="89"/>
      <c r="P11" s="89"/>
      <c r="Q11" s="89"/>
      <c r="R11" s="89"/>
      <c r="S11" s="89"/>
      <c r="T11" s="89"/>
      <c r="U11" s="89"/>
      <c r="V11" s="11"/>
      <c r="W11" s="11"/>
      <c r="X11" s="11"/>
      <c r="Y11" s="11"/>
      <c r="Z11" s="11"/>
      <c r="AA11" s="12"/>
      <c r="AB11" s="11"/>
      <c r="AC11" s="11"/>
      <c r="AD11" s="10"/>
      <c r="AE11" s="10"/>
      <c r="AF11" s="10"/>
      <c r="AG11" s="12"/>
      <c r="AH11" s="10"/>
      <c r="AI11" s="10"/>
      <c r="AJ11" s="10"/>
      <c r="AK11" s="10"/>
      <c r="AL11" s="10"/>
    </row>
    <row r="12" spans="1:38" s="14" customFormat="1" x14ac:dyDescent="0.25">
      <c r="A12" s="270" t="s">
        <v>161</v>
      </c>
      <c r="B12" s="373">
        <v>17.600000000000001</v>
      </c>
      <c r="C12" s="89"/>
      <c r="D12" s="89"/>
      <c r="E12" s="89"/>
      <c r="F12" s="89"/>
      <c r="G12" s="89"/>
      <c r="H12" s="89"/>
      <c r="I12" s="89"/>
      <c r="J12" s="89"/>
      <c r="K12" s="89"/>
      <c r="L12" s="89"/>
      <c r="M12" s="89"/>
      <c r="N12" s="89"/>
      <c r="O12" s="89"/>
      <c r="P12" s="89"/>
      <c r="Q12" s="89"/>
      <c r="R12" s="89"/>
      <c r="S12" s="89"/>
      <c r="T12" s="89"/>
      <c r="U12" s="89"/>
      <c r="V12" s="11"/>
      <c r="W12" s="11"/>
      <c r="X12" s="11"/>
      <c r="Y12" s="11"/>
      <c r="Z12" s="11"/>
      <c r="AA12" s="12"/>
      <c r="AB12" s="11"/>
      <c r="AC12" s="11"/>
      <c r="AD12" s="10"/>
      <c r="AE12" s="10"/>
      <c r="AF12" s="10"/>
      <c r="AG12" s="12"/>
      <c r="AH12" s="10"/>
      <c r="AI12" s="10"/>
      <c r="AJ12" s="10"/>
      <c r="AK12" s="10"/>
      <c r="AL12" s="10"/>
    </row>
    <row r="13" spans="1:38" s="14" customFormat="1" x14ac:dyDescent="0.25">
      <c r="A13" s="270"/>
      <c r="B13" s="373"/>
      <c r="C13" s="89"/>
      <c r="D13" s="89"/>
      <c r="E13" s="89"/>
      <c r="F13" s="89"/>
      <c r="G13" s="89"/>
      <c r="H13" s="89"/>
      <c r="I13" s="89"/>
      <c r="J13" s="89"/>
      <c r="K13" s="89"/>
      <c r="L13" s="89"/>
      <c r="M13" s="89"/>
      <c r="N13" s="89"/>
      <c r="O13" s="89"/>
      <c r="P13" s="89"/>
      <c r="Q13" s="89"/>
      <c r="R13" s="89"/>
      <c r="S13" s="89"/>
      <c r="T13" s="89"/>
      <c r="U13" s="89"/>
      <c r="V13" s="11"/>
      <c r="W13" s="11"/>
      <c r="X13" s="11"/>
      <c r="Y13" s="11"/>
      <c r="Z13" s="11"/>
      <c r="AA13" s="12"/>
      <c r="AB13" s="11"/>
      <c r="AC13" s="11"/>
      <c r="AD13" s="10"/>
      <c r="AE13" s="10"/>
      <c r="AF13" s="10"/>
      <c r="AG13" s="12"/>
      <c r="AH13" s="10"/>
      <c r="AI13" s="10"/>
      <c r="AJ13" s="10"/>
      <c r="AK13" s="10"/>
      <c r="AL13" s="10"/>
    </row>
    <row r="14" spans="1:38" s="14" customFormat="1" x14ac:dyDescent="0.25">
      <c r="A14" s="5" t="s">
        <v>144</v>
      </c>
      <c r="B14" s="202">
        <v>551.9</v>
      </c>
      <c r="C14" s="89"/>
      <c r="D14" s="89"/>
      <c r="E14" s="89"/>
      <c r="F14" s="89"/>
      <c r="G14" s="89"/>
      <c r="H14" s="89"/>
      <c r="I14" s="89"/>
      <c r="J14" s="89"/>
      <c r="K14" s="89"/>
      <c r="L14" s="89"/>
      <c r="M14" s="89"/>
      <c r="N14" s="89"/>
      <c r="O14" s="89"/>
      <c r="P14" s="89"/>
      <c r="Q14" s="89"/>
      <c r="R14" s="89"/>
      <c r="S14" s="89"/>
      <c r="T14" s="89"/>
      <c r="U14" s="89"/>
      <c r="V14" s="11"/>
      <c r="W14" s="11"/>
      <c r="X14" s="11"/>
      <c r="Y14" s="11"/>
      <c r="Z14" s="11"/>
      <c r="AA14" s="12"/>
      <c r="AB14" s="11"/>
      <c r="AC14" s="11"/>
      <c r="AD14" s="10"/>
      <c r="AE14" s="10"/>
      <c r="AF14" s="10"/>
      <c r="AG14" s="12"/>
      <c r="AH14" s="10"/>
      <c r="AI14" s="10"/>
      <c r="AJ14" s="10"/>
      <c r="AK14" s="10"/>
      <c r="AL14" s="10"/>
    </row>
    <row r="15" spans="1:38" s="14" customFormat="1" x14ac:dyDescent="0.25">
      <c r="A15" s="5" t="s">
        <v>98</v>
      </c>
      <c r="B15" s="201">
        <v>224.6</v>
      </c>
      <c r="C15" s="89"/>
      <c r="D15" s="89"/>
      <c r="E15" s="89"/>
      <c r="F15" s="89"/>
      <c r="G15" s="89"/>
      <c r="H15" s="89"/>
      <c r="I15" s="89"/>
      <c r="J15" s="89"/>
      <c r="K15" s="89"/>
      <c r="L15" s="89"/>
      <c r="M15" s="89"/>
      <c r="N15" s="89"/>
      <c r="O15" s="89"/>
      <c r="P15" s="89"/>
      <c r="Q15" s="89"/>
      <c r="R15" s="89"/>
      <c r="S15" s="89"/>
      <c r="T15" s="89"/>
      <c r="U15" s="89"/>
      <c r="V15" s="11"/>
      <c r="W15" s="11"/>
      <c r="X15" s="11"/>
      <c r="Y15" s="11"/>
      <c r="Z15" s="11"/>
      <c r="AA15" s="12"/>
      <c r="AB15" s="11"/>
      <c r="AC15" s="11"/>
      <c r="AD15" s="10"/>
      <c r="AE15" s="10"/>
      <c r="AF15" s="10"/>
      <c r="AG15" s="12"/>
      <c r="AH15" s="10"/>
      <c r="AI15" s="10"/>
      <c r="AJ15" s="10"/>
      <c r="AK15" s="10"/>
      <c r="AL15" s="10"/>
    </row>
    <row r="16" spans="1:38" s="14" customFormat="1" x14ac:dyDescent="0.25">
      <c r="A16" s="5" t="s">
        <v>99</v>
      </c>
      <c r="B16" s="201">
        <v>327.3</v>
      </c>
      <c r="C16" s="89"/>
      <c r="D16" s="89"/>
      <c r="E16" s="89"/>
      <c r="F16" s="89"/>
      <c r="G16" s="89"/>
      <c r="H16" s="89"/>
      <c r="I16" s="89"/>
      <c r="J16" s="89"/>
      <c r="K16" s="89"/>
      <c r="L16" s="89"/>
      <c r="M16" s="89"/>
      <c r="N16" s="89"/>
      <c r="O16" s="89"/>
      <c r="P16" s="89"/>
      <c r="Q16" s="89"/>
      <c r="R16" s="89"/>
      <c r="S16" s="89"/>
      <c r="T16" s="89"/>
      <c r="U16" s="89"/>
      <c r="V16" s="11"/>
      <c r="W16" s="11"/>
      <c r="X16" s="11"/>
      <c r="Y16" s="11"/>
      <c r="Z16" s="11"/>
      <c r="AA16" s="12"/>
      <c r="AB16" s="11"/>
      <c r="AC16" s="11"/>
      <c r="AD16" s="10"/>
      <c r="AE16" s="10"/>
      <c r="AF16" s="10"/>
      <c r="AG16" s="12"/>
      <c r="AH16" s="10"/>
      <c r="AI16" s="10"/>
      <c r="AJ16" s="10"/>
      <c r="AK16" s="10"/>
      <c r="AL16" s="10"/>
    </row>
    <row r="17" spans="1:38" s="14" customFormat="1" x14ac:dyDescent="0.25">
      <c r="A17" s="5"/>
      <c r="B17" s="201"/>
      <c r="C17" s="89"/>
      <c r="D17" s="89"/>
      <c r="E17" s="89"/>
      <c r="F17" s="89"/>
      <c r="G17" s="89"/>
      <c r="H17" s="89"/>
      <c r="I17" s="89"/>
      <c r="J17" s="89"/>
      <c r="K17" s="89"/>
      <c r="L17" s="89"/>
      <c r="M17" s="89"/>
      <c r="N17" s="89"/>
      <c r="O17" s="89"/>
      <c r="P17" s="89"/>
      <c r="Q17" s="89"/>
      <c r="R17" s="89"/>
      <c r="S17" s="89"/>
      <c r="T17" s="89"/>
      <c r="U17" s="89"/>
      <c r="V17" s="11"/>
      <c r="W17" s="11"/>
      <c r="X17" s="11"/>
      <c r="Y17" s="11"/>
      <c r="Z17" s="11"/>
      <c r="AA17" s="12"/>
      <c r="AB17" s="11"/>
      <c r="AC17" s="11"/>
      <c r="AD17" s="10"/>
      <c r="AE17" s="10"/>
      <c r="AF17" s="10"/>
      <c r="AG17" s="12"/>
      <c r="AH17" s="10"/>
      <c r="AI17" s="10"/>
      <c r="AJ17" s="10"/>
      <c r="AK17" s="10"/>
      <c r="AL17" s="10"/>
    </row>
    <row r="18" spans="1:38" s="14" customFormat="1" ht="15.75" thickBot="1" x14ac:dyDescent="0.3">
      <c r="A18" s="15" t="s">
        <v>95</v>
      </c>
      <c r="B18" s="203">
        <v>209.3</v>
      </c>
      <c r="C18" s="89"/>
      <c r="D18" s="89"/>
      <c r="E18" s="89"/>
      <c r="F18" s="89"/>
      <c r="G18" s="89"/>
      <c r="H18" s="89"/>
      <c r="I18" s="89"/>
      <c r="J18" s="89"/>
      <c r="K18" s="89"/>
      <c r="L18" s="89"/>
      <c r="M18" s="89"/>
      <c r="N18" s="89"/>
      <c r="O18" s="89"/>
      <c r="P18" s="89"/>
      <c r="Q18" s="89"/>
      <c r="R18" s="89"/>
      <c r="S18" s="89"/>
      <c r="T18" s="89"/>
      <c r="U18" s="89"/>
      <c r="V18" s="11"/>
      <c r="W18" s="11"/>
      <c r="X18" s="11"/>
      <c r="Y18" s="11"/>
      <c r="Z18" s="11"/>
      <c r="AA18" s="12"/>
      <c r="AB18" s="11"/>
      <c r="AC18" s="11"/>
      <c r="AD18" s="10"/>
      <c r="AE18" s="10"/>
      <c r="AF18" s="10"/>
      <c r="AG18" s="12"/>
      <c r="AH18" s="10"/>
      <c r="AI18" s="10"/>
      <c r="AJ18" s="10"/>
      <c r="AK18" s="10"/>
      <c r="AL18" s="10"/>
    </row>
    <row r="19" spans="1:38" s="14" customFormat="1" x14ac:dyDescent="0.25">
      <c r="A19" s="242"/>
      <c r="B19" s="376"/>
      <c r="C19" s="89"/>
      <c r="D19" s="89"/>
      <c r="E19" s="89"/>
      <c r="F19" s="89"/>
      <c r="G19" s="89"/>
      <c r="H19" s="89"/>
      <c r="I19" s="89"/>
      <c r="J19" s="89"/>
      <c r="K19" s="89"/>
      <c r="L19" s="89"/>
      <c r="M19" s="89"/>
      <c r="N19" s="89"/>
      <c r="O19" s="89"/>
      <c r="P19" s="89"/>
      <c r="Q19" s="89"/>
      <c r="R19" s="89"/>
      <c r="S19" s="89"/>
      <c r="T19" s="89"/>
      <c r="U19" s="89"/>
      <c r="V19" s="11"/>
      <c r="W19" s="11"/>
      <c r="X19" s="11"/>
      <c r="Y19" s="11"/>
      <c r="Z19" s="11"/>
      <c r="AA19" s="12"/>
      <c r="AB19" s="11"/>
      <c r="AC19" s="11"/>
      <c r="AD19" s="10"/>
      <c r="AE19" s="10"/>
      <c r="AF19" s="10"/>
      <c r="AG19" s="12"/>
      <c r="AH19" s="10"/>
      <c r="AI19" s="10"/>
      <c r="AJ19" s="10"/>
      <c r="AK19" s="10"/>
      <c r="AL19" s="10"/>
    </row>
    <row r="20" spans="1:38" ht="15.75" thickBot="1" x14ac:dyDescent="0.3">
      <c r="A20" s="5"/>
      <c r="B20" s="6"/>
      <c r="C20" s="6"/>
      <c r="D20" s="6"/>
      <c r="E20" s="6"/>
      <c r="F20" s="6"/>
      <c r="G20" s="6"/>
      <c r="H20" s="6"/>
      <c r="I20" s="6"/>
      <c r="J20" s="6"/>
      <c r="K20" s="6"/>
      <c r="L20" s="6"/>
      <c r="M20" s="6"/>
      <c r="N20" s="6"/>
      <c r="O20" s="6"/>
      <c r="P20" s="6"/>
      <c r="Q20" s="6"/>
      <c r="R20" s="6"/>
      <c r="S20" s="6"/>
      <c r="T20" s="6"/>
      <c r="U20" s="6"/>
      <c r="V20" s="6"/>
      <c r="W20" s="6"/>
      <c r="X20" s="6"/>
      <c r="Y20" s="6"/>
      <c r="Z20" s="6"/>
      <c r="AA20" s="6"/>
      <c r="AB20" s="22"/>
      <c r="AC20" s="22"/>
      <c r="AD20" s="22"/>
      <c r="AE20" s="22"/>
      <c r="AF20" s="22"/>
      <c r="AG20" s="6"/>
      <c r="AH20" s="22"/>
      <c r="AI20" s="22"/>
      <c r="AJ20" s="22"/>
      <c r="AK20" s="22"/>
      <c r="AL20" s="22"/>
    </row>
    <row r="21" spans="1:38" ht="15.75" thickBot="1" x14ac:dyDescent="0.3">
      <c r="A21" s="6"/>
      <c r="B21" s="6"/>
      <c r="C21" s="6"/>
      <c r="D21" s="971">
        <v>2019</v>
      </c>
      <c r="E21" s="972"/>
      <c r="F21" s="972"/>
      <c r="G21" s="972"/>
      <c r="H21" s="973"/>
      <c r="I21" s="6"/>
      <c r="J21" s="928">
        <v>2018</v>
      </c>
      <c r="K21" s="929"/>
      <c r="L21" s="929"/>
      <c r="M21" s="929"/>
      <c r="N21" s="930"/>
      <c r="O21" s="6"/>
      <c r="P21" s="928">
        <v>2017</v>
      </c>
      <c r="Q21" s="929"/>
      <c r="R21" s="929"/>
      <c r="S21" s="929"/>
      <c r="T21" s="930"/>
      <c r="U21" s="6"/>
      <c r="V21" s="928">
        <v>2016</v>
      </c>
      <c r="W21" s="929"/>
      <c r="X21" s="929"/>
      <c r="Y21" s="929"/>
      <c r="Z21" s="930"/>
      <c r="AA21" s="6"/>
      <c r="AB21" s="928">
        <v>2015</v>
      </c>
      <c r="AC21" s="929"/>
      <c r="AD21" s="929"/>
      <c r="AE21" s="929"/>
      <c r="AF21" s="930"/>
      <c r="AG21" s="6"/>
      <c r="AH21" s="928">
        <v>2014</v>
      </c>
      <c r="AI21" s="929"/>
      <c r="AJ21" s="929"/>
      <c r="AK21" s="929"/>
      <c r="AL21" s="930"/>
    </row>
    <row r="22" spans="1:38" x14ac:dyDescent="0.25">
      <c r="A22" s="6"/>
      <c r="B22" s="6"/>
      <c r="C22" s="6"/>
      <c r="D22" s="75" t="s">
        <v>277</v>
      </c>
      <c r="E22" s="10" t="s">
        <v>278</v>
      </c>
      <c r="F22" s="10" t="s">
        <v>279</v>
      </c>
      <c r="G22" s="10" t="s">
        <v>280</v>
      </c>
      <c r="H22" s="13" t="s">
        <v>260</v>
      </c>
      <c r="I22" s="6"/>
      <c r="J22" s="75" t="s">
        <v>277</v>
      </c>
      <c r="K22" s="10" t="s">
        <v>278</v>
      </c>
      <c r="L22" s="10" t="s">
        <v>279</v>
      </c>
      <c r="M22" s="10" t="s">
        <v>280</v>
      </c>
      <c r="N22" s="13" t="s">
        <v>261</v>
      </c>
      <c r="O22" s="6"/>
      <c r="P22" s="75" t="s">
        <v>277</v>
      </c>
      <c r="Q22" s="10" t="s">
        <v>278</v>
      </c>
      <c r="R22" s="10" t="s">
        <v>279</v>
      </c>
      <c r="S22" s="10" t="s">
        <v>280</v>
      </c>
      <c r="T22" s="13" t="s">
        <v>262</v>
      </c>
      <c r="U22" s="6"/>
      <c r="V22" s="75" t="s">
        <v>277</v>
      </c>
      <c r="W22" s="10" t="s">
        <v>278</v>
      </c>
      <c r="X22" s="10" t="s">
        <v>279</v>
      </c>
      <c r="Y22" s="10" t="s">
        <v>280</v>
      </c>
      <c r="Z22" s="13" t="s">
        <v>263</v>
      </c>
      <c r="AA22" s="6"/>
      <c r="AB22" s="75" t="s">
        <v>277</v>
      </c>
      <c r="AC22" s="10" t="s">
        <v>278</v>
      </c>
      <c r="AD22" s="10" t="s">
        <v>279</v>
      </c>
      <c r="AE22" s="10" t="s">
        <v>280</v>
      </c>
      <c r="AF22" s="13" t="s">
        <v>264</v>
      </c>
      <c r="AG22" s="6"/>
      <c r="AH22" s="75" t="s">
        <v>277</v>
      </c>
      <c r="AI22" s="10" t="s">
        <v>278</v>
      </c>
      <c r="AJ22" s="10" t="s">
        <v>279</v>
      </c>
      <c r="AK22" s="10" t="s">
        <v>280</v>
      </c>
      <c r="AL22" s="13" t="s">
        <v>265</v>
      </c>
    </row>
    <row r="23" spans="1:38" x14ac:dyDescent="0.25">
      <c r="A23" s="6"/>
      <c r="B23" s="6"/>
      <c r="C23" s="6"/>
      <c r="D23" s="24"/>
      <c r="E23" s="366"/>
      <c r="F23" s="366"/>
      <c r="G23" s="366"/>
      <c r="H23" s="23"/>
      <c r="I23" s="6"/>
      <c r="J23" s="24"/>
      <c r="K23" s="22"/>
      <c r="L23" s="22"/>
      <c r="M23" s="22"/>
      <c r="N23" s="23"/>
      <c r="O23" s="6"/>
      <c r="P23" s="24"/>
      <c r="Q23" s="22"/>
      <c r="R23" s="22"/>
      <c r="S23" s="22"/>
      <c r="T23" s="23"/>
      <c r="U23" s="6"/>
      <c r="V23" s="24"/>
      <c r="W23" s="22"/>
      <c r="X23" s="22"/>
      <c r="Y23" s="22"/>
      <c r="Z23" s="23"/>
      <c r="AA23" s="6"/>
      <c r="AB23" s="24"/>
      <c r="AC23" s="22"/>
      <c r="AD23" s="22"/>
      <c r="AE23" s="22"/>
      <c r="AF23" s="23"/>
      <c r="AG23" s="6"/>
      <c r="AH23" s="24"/>
      <c r="AI23" s="22"/>
      <c r="AJ23" s="22"/>
      <c r="AK23" s="22"/>
      <c r="AL23" s="23"/>
    </row>
    <row r="24" spans="1:38" s="14" customFormat="1" x14ac:dyDescent="0.25">
      <c r="A24" s="12" t="s">
        <v>3</v>
      </c>
      <c r="B24" s="12"/>
      <c r="C24" s="12"/>
      <c r="D24" s="25">
        <v>63632</v>
      </c>
      <c r="E24" s="367">
        <v>69105</v>
      </c>
      <c r="F24" s="367">
        <v>0</v>
      </c>
      <c r="G24" s="367">
        <v>0</v>
      </c>
      <c r="H24" s="21">
        <v>132737</v>
      </c>
      <c r="I24" s="12"/>
      <c r="J24" s="25">
        <v>58221</v>
      </c>
      <c r="K24" s="20">
        <v>70241</v>
      </c>
      <c r="L24" s="20">
        <v>71117</v>
      </c>
      <c r="M24" s="20">
        <v>67337</v>
      </c>
      <c r="N24" s="21">
        <v>266916</v>
      </c>
      <c r="O24" s="12"/>
      <c r="P24" s="25">
        <v>47276</v>
      </c>
      <c r="Q24" s="20">
        <v>50418</v>
      </c>
      <c r="R24" s="20">
        <v>55676</v>
      </c>
      <c r="S24" s="20">
        <v>57877</v>
      </c>
      <c r="T24" s="21">
        <v>211247</v>
      </c>
      <c r="U24" s="12"/>
      <c r="V24" s="25">
        <v>38286</v>
      </c>
      <c r="W24" s="20">
        <v>44234</v>
      </c>
      <c r="X24" s="20">
        <v>51515</v>
      </c>
      <c r="Y24" s="20">
        <v>54962</v>
      </c>
      <c r="Z24" s="21">
        <v>188997</v>
      </c>
      <c r="AA24" s="12"/>
      <c r="AB24" s="25">
        <v>35129</v>
      </c>
      <c r="AC24" s="20">
        <v>43702</v>
      </c>
      <c r="AD24" s="20">
        <v>44092</v>
      </c>
      <c r="AE24" s="20">
        <v>52463</v>
      </c>
      <c r="AF24" s="21">
        <v>175386</v>
      </c>
      <c r="AG24" s="12"/>
      <c r="AH24" s="25">
        <v>0</v>
      </c>
      <c r="AI24" s="20">
        <v>0</v>
      </c>
      <c r="AJ24" s="20">
        <v>20319</v>
      </c>
      <c r="AK24" s="20">
        <v>48123</v>
      </c>
      <c r="AL24" s="21">
        <v>68442</v>
      </c>
    </row>
    <row r="25" spans="1:38" s="14" customFormat="1" x14ac:dyDescent="0.25">
      <c r="A25" s="12" t="s">
        <v>4</v>
      </c>
      <c r="B25" s="210"/>
      <c r="C25" s="210"/>
      <c r="D25" s="257">
        <v>46998</v>
      </c>
      <c r="E25" s="368">
        <v>46060</v>
      </c>
      <c r="F25" s="368">
        <v>0</v>
      </c>
      <c r="G25" s="368">
        <v>0</v>
      </c>
      <c r="H25" s="258">
        <v>93058</v>
      </c>
      <c r="I25" s="210"/>
      <c r="J25" s="257">
        <v>42943</v>
      </c>
      <c r="K25" s="256">
        <v>47540</v>
      </c>
      <c r="L25" s="256">
        <v>52506</v>
      </c>
      <c r="M25" s="256">
        <v>48457</v>
      </c>
      <c r="N25" s="258">
        <v>191446</v>
      </c>
      <c r="O25" s="210"/>
      <c r="P25" s="257">
        <v>35341</v>
      </c>
      <c r="Q25" s="256">
        <v>35511</v>
      </c>
      <c r="R25" s="256">
        <v>39787</v>
      </c>
      <c r="S25" s="256">
        <v>39389</v>
      </c>
      <c r="T25" s="258">
        <v>150028</v>
      </c>
      <c r="U25" s="210"/>
      <c r="V25" s="257">
        <v>29551</v>
      </c>
      <c r="W25" s="256">
        <v>29553</v>
      </c>
      <c r="X25" s="256">
        <v>36864</v>
      </c>
      <c r="Y25" s="256">
        <v>38699</v>
      </c>
      <c r="Z25" s="258">
        <v>134667</v>
      </c>
      <c r="AA25" s="210"/>
      <c r="AB25" s="257">
        <v>27823</v>
      </c>
      <c r="AC25" s="256">
        <v>31936</v>
      </c>
      <c r="AD25" s="256">
        <v>28671</v>
      </c>
      <c r="AE25" s="256">
        <v>36748</v>
      </c>
      <c r="AF25" s="258">
        <v>125178</v>
      </c>
      <c r="AG25" s="210"/>
      <c r="AH25" s="257">
        <v>0</v>
      </c>
      <c r="AI25" s="256">
        <v>0</v>
      </c>
      <c r="AJ25" s="256">
        <v>14120</v>
      </c>
      <c r="AK25" s="256">
        <v>34633</v>
      </c>
      <c r="AL25" s="258">
        <v>48753</v>
      </c>
    </row>
    <row r="26" spans="1:38" s="14" customFormat="1" x14ac:dyDescent="0.25">
      <c r="A26" s="12" t="s">
        <v>5</v>
      </c>
      <c r="B26" s="12"/>
      <c r="C26" s="12"/>
      <c r="D26" s="25">
        <v>16634</v>
      </c>
      <c r="E26" s="367">
        <v>23045</v>
      </c>
      <c r="F26" s="367">
        <v>0</v>
      </c>
      <c r="G26" s="367">
        <v>0</v>
      </c>
      <c r="H26" s="21">
        <v>39679</v>
      </c>
      <c r="I26" s="12"/>
      <c r="J26" s="25">
        <v>15278</v>
      </c>
      <c r="K26" s="20">
        <v>22701</v>
      </c>
      <c r="L26" s="20">
        <v>18611</v>
      </c>
      <c r="M26" s="20">
        <v>18880</v>
      </c>
      <c r="N26" s="21">
        <v>75470</v>
      </c>
      <c r="O26" s="12"/>
      <c r="P26" s="25">
        <v>11935</v>
      </c>
      <c r="Q26" s="20">
        <v>14907</v>
      </c>
      <c r="R26" s="20">
        <v>15889</v>
      </c>
      <c r="S26" s="20">
        <v>18488</v>
      </c>
      <c r="T26" s="21">
        <v>61219</v>
      </c>
      <c r="U26" s="12"/>
      <c r="V26" s="25">
        <v>8735</v>
      </c>
      <c r="W26" s="20">
        <v>14681</v>
      </c>
      <c r="X26" s="20">
        <v>14651</v>
      </c>
      <c r="Y26" s="20">
        <v>16263</v>
      </c>
      <c r="Z26" s="21">
        <v>54330</v>
      </c>
      <c r="AA26" s="12"/>
      <c r="AB26" s="25">
        <v>7306</v>
      </c>
      <c r="AC26" s="20">
        <v>11766</v>
      </c>
      <c r="AD26" s="20">
        <v>15421</v>
      </c>
      <c r="AE26" s="20">
        <v>15715</v>
      </c>
      <c r="AF26" s="21">
        <v>50208</v>
      </c>
      <c r="AG26" s="12"/>
      <c r="AH26" s="25">
        <v>0</v>
      </c>
      <c r="AI26" s="20">
        <v>0</v>
      </c>
      <c r="AJ26" s="20">
        <v>6199</v>
      </c>
      <c r="AK26" s="20">
        <v>13490</v>
      </c>
      <c r="AL26" s="21">
        <v>19689</v>
      </c>
    </row>
    <row r="27" spans="1:38" ht="15" hidden="1" customHeight="1" outlineLevel="1" x14ac:dyDescent="0.25">
      <c r="A27" s="6" t="s">
        <v>6</v>
      </c>
      <c r="B27" s="6"/>
      <c r="C27" s="6"/>
      <c r="D27" s="27">
        <v>11803</v>
      </c>
      <c r="E27" s="369">
        <v>14532</v>
      </c>
      <c r="F27" s="369">
        <v>0</v>
      </c>
      <c r="G27" s="369">
        <v>0</v>
      </c>
      <c r="H27" s="29">
        <v>26335</v>
      </c>
      <c r="I27" s="6"/>
      <c r="J27" s="27">
        <v>11137</v>
      </c>
      <c r="K27" s="28">
        <v>11703</v>
      </c>
      <c r="L27" s="28">
        <v>10559</v>
      </c>
      <c r="M27" s="28">
        <v>13278</v>
      </c>
      <c r="N27" s="29">
        <v>46677</v>
      </c>
      <c r="O27" s="6"/>
      <c r="P27" s="27">
        <v>9151</v>
      </c>
      <c r="Q27" s="28">
        <v>9272</v>
      </c>
      <c r="R27" s="28">
        <v>6782</v>
      </c>
      <c r="S27" s="28">
        <v>10670</v>
      </c>
      <c r="T27" s="29">
        <v>35875</v>
      </c>
      <c r="U27" s="6"/>
      <c r="V27" s="27">
        <v>6592</v>
      </c>
      <c r="W27" s="28">
        <v>8319</v>
      </c>
      <c r="X27" s="28">
        <v>7351</v>
      </c>
      <c r="Y27" s="28">
        <v>7756</v>
      </c>
      <c r="Z27" s="29">
        <v>30018</v>
      </c>
      <c r="AA27" s="6"/>
      <c r="AB27" s="27">
        <v>5433</v>
      </c>
      <c r="AC27" s="28">
        <v>7015</v>
      </c>
      <c r="AD27" s="28">
        <v>7457</v>
      </c>
      <c r="AE27" s="28">
        <v>6607</v>
      </c>
      <c r="AF27" s="29">
        <v>26512</v>
      </c>
      <c r="AG27" s="6"/>
      <c r="AH27" s="27">
        <v>0</v>
      </c>
      <c r="AI27" s="28">
        <v>0</v>
      </c>
      <c r="AJ27" s="28">
        <v>4608</v>
      </c>
      <c r="AK27" s="28">
        <v>7789</v>
      </c>
      <c r="AL27" s="23">
        <v>12397</v>
      </c>
    </row>
    <row r="28" spans="1:38" ht="15" hidden="1" customHeight="1" outlineLevel="1" x14ac:dyDescent="0.25">
      <c r="A28" s="6" t="s">
        <v>7</v>
      </c>
      <c r="B28" s="6"/>
      <c r="C28" s="6"/>
      <c r="D28" s="27">
        <v>125</v>
      </c>
      <c r="E28" s="369">
        <v>91</v>
      </c>
      <c r="F28" s="369">
        <v>0</v>
      </c>
      <c r="G28" s="369">
        <v>0</v>
      </c>
      <c r="H28" s="29">
        <v>216</v>
      </c>
      <c r="I28" s="6"/>
      <c r="J28" s="27">
        <v>125</v>
      </c>
      <c r="K28" s="28">
        <v>125</v>
      </c>
      <c r="L28" s="28">
        <v>125</v>
      </c>
      <c r="M28" s="28">
        <v>125</v>
      </c>
      <c r="N28" s="29">
        <v>500</v>
      </c>
      <c r="O28" s="6"/>
      <c r="P28" s="27">
        <v>125</v>
      </c>
      <c r="Q28" s="28">
        <v>125</v>
      </c>
      <c r="R28" s="28">
        <v>125</v>
      </c>
      <c r="S28" s="28">
        <v>125</v>
      </c>
      <c r="T28" s="29">
        <v>500</v>
      </c>
      <c r="U28" s="6"/>
      <c r="V28" s="27">
        <v>125</v>
      </c>
      <c r="W28" s="28">
        <v>125</v>
      </c>
      <c r="X28" s="28">
        <v>125</v>
      </c>
      <c r="Y28" s="28">
        <v>125</v>
      </c>
      <c r="Z28" s="29">
        <v>500</v>
      </c>
      <c r="AA28" s="6"/>
      <c r="AB28" s="27">
        <v>125</v>
      </c>
      <c r="AC28" s="28">
        <v>125</v>
      </c>
      <c r="AD28" s="28">
        <v>125</v>
      </c>
      <c r="AE28" s="28">
        <v>125</v>
      </c>
      <c r="AF28" s="29">
        <v>500</v>
      </c>
      <c r="AG28" s="6"/>
      <c r="AH28" s="27">
        <v>0</v>
      </c>
      <c r="AI28" s="28">
        <v>0</v>
      </c>
      <c r="AJ28" s="28">
        <v>0</v>
      </c>
      <c r="AK28" s="28">
        <v>125</v>
      </c>
      <c r="AL28" s="23">
        <v>125</v>
      </c>
    </row>
    <row r="29" spans="1:38" ht="15" hidden="1" customHeight="1" outlineLevel="1" x14ac:dyDescent="0.25">
      <c r="A29" s="6" t="s">
        <v>8</v>
      </c>
      <c r="B29" s="6"/>
      <c r="C29" s="6"/>
      <c r="D29" s="24">
        <v>3450</v>
      </c>
      <c r="E29" s="366">
        <v>3446</v>
      </c>
      <c r="F29" s="366">
        <v>0</v>
      </c>
      <c r="G29" s="366">
        <v>0</v>
      </c>
      <c r="H29" s="23">
        <v>6896</v>
      </c>
      <c r="I29" s="6"/>
      <c r="J29" s="24">
        <v>3257</v>
      </c>
      <c r="K29" s="22">
        <v>3415</v>
      </c>
      <c r="L29" s="22">
        <v>3649</v>
      </c>
      <c r="M29" s="22">
        <v>3529</v>
      </c>
      <c r="N29" s="23">
        <v>13850</v>
      </c>
      <c r="O29" s="6"/>
      <c r="P29" s="24">
        <v>3105</v>
      </c>
      <c r="Q29" s="22">
        <v>3059</v>
      </c>
      <c r="R29" s="22">
        <v>3390</v>
      </c>
      <c r="S29" s="22">
        <v>3253</v>
      </c>
      <c r="T29" s="23">
        <v>12807</v>
      </c>
      <c r="U29" s="6"/>
      <c r="V29" s="24">
        <v>2976</v>
      </c>
      <c r="W29" s="22">
        <v>3012</v>
      </c>
      <c r="X29" s="22">
        <v>3582</v>
      </c>
      <c r="Y29" s="22">
        <v>3008</v>
      </c>
      <c r="Z29" s="23">
        <v>12578</v>
      </c>
      <c r="AA29" s="6"/>
      <c r="AB29" s="24">
        <v>3303</v>
      </c>
      <c r="AC29" s="22">
        <v>3031</v>
      </c>
      <c r="AD29" s="22">
        <v>2946</v>
      </c>
      <c r="AE29" s="22">
        <v>2903</v>
      </c>
      <c r="AF29" s="23">
        <v>12183</v>
      </c>
      <c r="AG29" s="6"/>
      <c r="AH29" s="24">
        <v>0</v>
      </c>
      <c r="AI29" s="22">
        <v>0</v>
      </c>
      <c r="AJ29" s="22">
        <v>562</v>
      </c>
      <c r="AK29" s="22">
        <v>3868</v>
      </c>
      <c r="AL29" s="23">
        <v>4430</v>
      </c>
    </row>
    <row r="30" spans="1:38" s="159" customFormat="1" ht="15" hidden="1" customHeight="1" outlineLevel="1" x14ac:dyDescent="0.25">
      <c r="A30" s="6" t="s">
        <v>9</v>
      </c>
      <c r="B30" s="6"/>
      <c r="C30" s="6"/>
      <c r="D30" s="156">
        <v>0</v>
      </c>
      <c r="E30" s="370">
        <v>0</v>
      </c>
      <c r="F30" s="370">
        <v>0</v>
      </c>
      <c r="G30" s="370">
        <v>0</v>
      </c>
      <c r="H30" s="158">
        <v>0</v>
      </c>
      <c r="I30" s="6"/>
      <c r="J30" s="156">
        <v>0</v>
      </c>
      <c r="K30" s="157">
        <v>0</v>
      </c>
      <c r="L30" s="157">
        <v>0</v>
      </c>
      <c r="M30" s="157">
        <v>0</v>
      </c>
      <c r="N30" s="158">
        <v>0</v>
      </c>
      <c r="O30" s="6"/>
      <c r="P30" s="156">
        <v>0</v>
      </c>
      <c r="Q30" s="157">
        <v>0</v>
      </c>
      <c r="R30" s="157">
        <v>0</v>
      </c>
      <c r="S30" s="157">
        <v>0</v>
      </c>
      <c r="T30" s="158">
        <v>0</v>
      </c>
      <c r="U30" s="6"/>
      <c r="V30" s="156">
        <v>0</v>
      </c>
      <c r="W30" s="157">
        <v>0</v>
      </c>
      <c r="X30" s="157">
        <v>0</v>
      </c>
      <c r="Y30" s="157">
        <v>3305</v>
      </c>
      <c r="Z30" s="158">
        <v>3305</v>
      </c>
      <c r="AA30" s="35"/>
      <c r="AB30" s="156">
        <v>0</v>
      </c>
      <c r="AC30" s="157">
        <v>0</v>
      </c>
      <c r="AD30" s="157">
        <v>0</v>
      </c>
      <c r="AE30" s="157">
        <v>0</v>
      </c>
      <c r="AF30" s="158">
        <v>0</v>
      </c>
      <c r="AG30" s="35"/>
      <c r="AH30" s="156">
        <v>0</v>
      </c>
      <c r="AI30" s="157">
        <v>0</v>
      </c>
      <c r="AJ30" s="157">
        <v>0</v>
      </c>
      <c r="AK30" s="157">
        <v>0</v>
      </c>
      <c r="AL30" s="158">
        <v>0</v>
      </c>
    </row>
    <row r="31" spans="1:38" s="14" customFormat="1" collapsed="1" x14ac:dyDescent="0.25">
      <c r="A31" s="12" t="s">
        <v>10</v>
      </c>
      <c r="B31" s="12"/>
      <c r="C31" s="12"/>
      <c r="D31" s="25">
        <v>1256</v>
      </c>
      <c r="E31" s="367">
        <v>4976</v>
      </c>
      <c r="F31" s="367">
        <v>0</v>
      </c>
      <c r="G31" s="367">
        <v>0</v>
      </c>
      <c r="H31" s="21">
        <v>6232</v>
      </c>
      <c r="I31" s="12"/>
      <c r="J31" s="25">
        <v>759</v>
      </c>
      <c r="K31" s="20">
        <v>7458</v>
      </c>
      <c r="L31" s="20">
        <v>4278</v>
      </c>
      <c r="M31" s="20">
        <v>1948</v>
      </c>
      <c r="N31" s="21">
        <v>14443</v>
      </c>
      <c r="O31" s="12"/>
      <c r="P31" s="25">
        <v>-446</v>
      </c>
      <c r="Q31" s="20">
        <v>2451</v>
      </c>
      <c r="R31" s="20">
        <v>5592</v>
      </c>
      <c r="S31" s="20">
        <v>4440</v>
      </c>
      <c r="T31" s="21">
        <v>12037</v>
      </c>
      <c r="U31" s="12"/>
      <c r="V31" s="25">
        <v>-958</v>
      </c>
      <c r="W31" s="20">
        <v>3225</v>
      </c>
      <c r="X31" s="20">
        <v>3593</v>
      </c>
      <c r="Y31" s="20">
        <v>2069</v>
      </c>
      <c r="Z31" s="21">
        <v>7929</v>
      </c>
      <c r="AA31" s="12"/>
      <c r="AB31" s="25">
        <v>-1555</v>
      </c>
      <c r="AC31" s="20">
        <v>1595</v>
      </c>
      <c r="AD31" s="20">
        <v>4893</v>
      </c>
      <c r="AE31" s="20">
        <v>6080</v>
      </c>
      <c r="AF31" s="21">
        <v>11013</v>
      </c>
      <c r="AG31" s="12"/>
      <c r="AH31" s="25">
        <v>0</v>
      </c>
      <c r="AI31" s="20">
        <v>0</v>
      </c>
      <c r="AJ31" s="20">
        <v>1029</v>
      </c>
      <c r="AK31" s="20">
        <v>1708</v>
      </c>
      <c r="AL31" s="21">
        <v>2737</v>
      </c>
    </row>
    <row r="32" spans="1:38" ht="15" hidden="1" customHeight="1" outlineLevel="1" x14ac:dyDescent="0.25">
      <c r="A32" s="6" t="s">
        <v>11</v>
      </c>
      <c r="B32" s="6"/>
      <c r="C32" s="6"/>
      <c r="D32" s="27">
        <v>269</v>
      </c>
      <c r="E32" s="369">
        <v>-142</v>
      </c>
      <c r="F32" s="369">
        <v>0</v>
      </c>
      <c r="G32" s="369">
        <v>0</v>
      </c>
      <c r="H32" s="29">
        <v>127</v>
      </c>
      <c r="I32" s="6"/>
      <c r="J32" s="27">
        <v>158</v>
      </c>
      <c r="K32" s="28">
        <v>136</v>
      </c>
      <c r="L32" s="28">
        <v>147</v>
      </c>
      <c r="M32" s="28">
        <v>513</v>
      </c>
      <c r="N32" s="29">
        <v>954</v>
      </c>
      <c r="O32" s="6"/>
      <c r="P32" s="27">
        <v>50</v>
      </c>
      <c r="Q32" s="28">
        <v>110</v>
      </c>
      <c r="R32" s="28">
        <v>105</v>
      </c>
      <c r="S32" s="28">
        <v>137</v>
      </c>
      <c r="T32" s="29">
        <v>402</v>
      </c>
      <c r="U32" s="6"/>
      <c r="V32" s="27">
        <v>116</v>
      </c>
      <c r="W32" s="28">
        <v>430</v>
      </c>
      <c r="X32" s="28">
        <v>192</v>
      </c>
      <c r="Y32" s="28">
        <v>233</v>
      </c>
      <c r="Z32" s="29">
        <v>971</v>
      </c>
      <c r="AA32" s="6"/>
      <c r="AB32" s="27">
        <v>146</v>
      </c>
      <c r="AC32" s="28">
        <v>154</v>
      </c>
      <c r="AD32" s="28">
        <v>285</v>
      </c>
      <c r="AE32" s="28">
        <v>124</v>
      </c>
      <c r="AF32" s="29">
        <v>709</v>
      </c>
      <c r="AG32" s="6"/>
      <c r="AH32" s="27">
        <v>0</v>
      </c>
      <c r="AI32" s="28">
        <v>0</v>
      </c>
      <c r="AJ32" s="28">
        <v>10</v>
      </c>
      <c r="AK32" s="28">
        <v>171</v>
      </c>
      <c r="AL32" s="23">
        <v>181</v>
      </c>
    </row>
    <row r="33" spans="1:38" ht="15" hidden="1" customHeight="1" outlineLevel="1" x14ac:dyDescent="0.25">
      <c r="A33" s="6" t="s">
        <v>12</v>
      </c>
      <c r="B33" s="6"/>
      <c r="C33" s="6"/>
      <c r="D33" s="27">
        <v>129</v>
      </c>
      <c r="E33" s="369">
        <v>96</v>
      </c>
      <c r="F33" s="369">
        <v>0</v>
      </c>
      <c r="G33" s="369">
        <v>0</v>
      </c>
      <c r="H33" s="29">
        <v>225</v>
      </c>
      <c r="I33" s="6"/>
      <c r="J33" s="27">
        <v>64</v>
      </c>
      <c r="K33" s="28">
        <v>101</v>
      </c>
      <c r="L33" s="28">
        <v>63</v>
      </c>
      <c r="M33" s="28">
        <v>91</v>
      </c>
      <c r="N33" s="29">
        <v>319</v>
      </c>
      <c r="O33" s="6"/>
      <c r="P33" s="27">
        <v>112</v>
      </c>
      <c r="Q33" s="28">
        <v>59</v>
      </c>
      <c r="R33" s="28">
        <v>74</v>
      </c>
      <c r="S33" s="28">
        <v>82</v>
      </c>
      <c r="T33" s="29">
        <v>327</v>
      </c>
      <c r="U33" s="6"/>
      <c r="V33" s="27">
        <v>137</v>
      </c>
      <c r="W33" s="28">
        <v>116</v>
      </c>
      <c r="X33" s="28">
        <v>89</v>
      </c>
      <c r="Y33" s="28">
        <v>119</v>
      </c>
      <c r="Z33" s="29">
        <v>461</v>
      </c>
      <c r="AA33" s="6"/>
      <c r="AB33" s="27">
        <v>74</v>
      </c>
      <c r="AC33" s="28">
        <v>124</v>
      </c>
      <c r="AD33" s="28">
        <v>100</v>
      </c>
      <c r="AE33" s="28">
        <v>71</v>
      </c>
      <c r="AF33" s="29">
        <v>369</v>
      </c>
      <c r="AG33" s="6"/>
      <c r="AH33" s="27">
        <v>0</v>
      </c>
      <c r="AI33" s="28">
        <v>0</v>
      </c>
      <c r="AJ33" s="28">
        <v>36</v>
      </c>
      <c r="AK33" s="28">
        <v>115</v>
      </c>
      <c r="AL33" s="23">
        <v>151</v>
      </c>
    </row>
    <row r="34" spans="1:38" ht="15" hidden="1" customHeight="1" outlineLevel="1" x14ac:dyDescent="0.25">
      <c r="A34" s="6" t="s">
        <v>13</v>
      </c>
      <c r="B34" s="6"/>
      <c r="C34" s="6"/>
      <c r="D34" s="27">
        <v>4589</v>
      </c>
      <c r="E34" s="369">
        <v>5609</v>
      </c>
      <c r="F34" s="369">
        <v>0</v>
      </c>
      <c r="G34" s="369">
        <v>0</v>
      </c>
      <c r="H34" s="29">
        <v>10198</v>
      </c>
      <c r="I34" s="6"/>
      <c r="J34" s="27">
        <v>3470</v>
      </c>
      <c r="K34" s="28">
        <v>3968</v>
      </c>
      <c r="L34" s="28">
        <v>4406</v>
      </c>
      <c r="M34" s="28">
        <v>4638</v>
      </c>
      <c r="N34" s="29">
        <v>16482</v>
      </c>
      <c r="O34" s="6"/>
      <c r="P34" s="27">
        <v>3224</v>
      </c>
      <c r="Q34" s="28">
        <v>3424</v>
      </c>
      <c r="R34" s="28">
        <v>3460</v>
      </c>
      <c r="S34" s="28">
        <v>3360</v>
      </c>
      <c r="T34" s="29">
        <v>13468</v>
      </c>
      <c r="U34" s="6"/>
      <c r="V34" s="27">
        <v>2758</v>
      </c>
      <c r="W34" s="28">
        <v>3059</v>
      </c>
      <c r="X34" s="28">
        <v>3339</v>
      </c>
      <c r="Y34" s="28">
        <v>3281</v>
      </c>
      <c r="Z34" s="29">
        <v>12437</v>
      </c>
      <c r="AA34" s="6"/>
      <c r="AB34" s="27">
        <v>3014</v>
      </c>
      <c r="AC34" s="28">
        <v>2928</v>
      </c>
      <c r="AD34" s="28">
        <v>2987</v>
      </c>
      <c r="AE34" s="28">
        <v>2900</v>
      </c>
      <c r="AF34" s="29">
        <v>11829</v>
      </c>
      <c r="AG34" s="6"/>
      <c r="AH34" s="27">
        <v>0</v>
      </c>
      <c r="AI34" s="28">
        <v>0</v>
      </c>
      <c r="AJ34" s="28">
        <v>1077</v>
      </c>
      <c r="AK34" s="28">
        <v>2920</v>
      </c>
      <c r="AL34" s="23">
        <v>3997</v>
      </c>
    </row>
    <row r="35" spans="1:38" ht="17.25" hidden="1" customHeight="1" outlineLevel="1" x14ac:dyDescent="0.4">
      <c r="A35" s="6" t="s">
        <v>14</v>
      </c>
      <c r="B35" s="6"/>
      <c r="C35" s="6"/>
      <c r="D35" s="31">
        <v>-1021</v>
      </c>
      <c r="E35" s="371">
        <v>-10586</v>
      </c>
      <c r="F35" s="371">
        <v>0</v>
      </c>
      <c r="G35" s="371">
        <v>0</v>
      </c>
      <c r="H35" s="33">
        <v>-11607</v>
      </c>
      <c r="I35" s="6"/>
      <c r="J35" s="31">
        <v>-617</v>
      </c>
      <c r="K35" s="32">
        <v>996</v>
      </c>
      <c r="L35" s="32">
        <v>-2626</v>
      </c>
      <c r="M35" s="32">
        <v>-211</v>
      </c>
      <c r="N35" s="33">
        <v>-2458</v>
      </c>
      <c r="O35" s="6"/>
      <c r="P35" s="31">
        <v>-1444</v>
      </c>
      <c r="Q35" s="32">
        <v>-451</v>
      </c>
      <c r="R35" s="32">
        <v>854</v>
      </c>
      <c r="S35" s="32">
        <v>-14428</v>
      </c>
      <c r="T35" s="33">
        <v>-15469</v>
      </c>
      <c r="U35" s="6"/>
      <c r="V35" s="31">
        <v>-1608</v>
      </c>
      <c r="W35" s="32">
        <v>117</v>
      </c>
      <c r="X35" s="32">
        <v>659</v>
      </c>
      <c r="Y35" s="32">
        <v>-1950</v>
      </c>
      <c r="Z35" s="33">
        <v>-2782</v>
      </c>
      <c r="AA35" s="6"/>
      <c r="AB35" s="31">
        <v>-483</v>
      </c>
      <c r="AC35" s="32">
        <v>-1391</v>
      </c>
      <c r="AD35" s="32">
        <v>389</v>
      </c>
      <c r="AE35" s="32">
        <v>772</v>
      </c>
      <c r="AF35" s="33">
        <v>-713</v>
      </c>
      <c r="AG35" s="6"/>
      <c r="AH35" s="31">
        <v>0</v>
      </c>
      <c r="AI35" s="32">
        <v>0</v>
      </c>
      <c r="AJ35" s="32">
        <v>-30</v>
      </c>
      <c r="AK35" s="32">
        <v>-245</v>
      </c>
      <c r="AL35" s="33">
        <v>-275</v>
      </c>
    </row>
    <row r="36" spans="1:38" s="14" customFormat="1" collapsed="1" x14ac:dyDescent="0.25">
      <c r="A36" s="12" t="s">
        <v>17</v>
      </c>
      <c r="B36" s="12"/>
      <c r="C36" s="12"/>
      <c r="D36" s="25">
        <v>-2710</v>
      </c>
      <c r="E36" s="367">
        <v>9999</v>
      </c>
      <c r="F36" s="367">
        <v>0</v>
      </c>
      <c r="G36" s="367">
        <v>0</v>
      </c>
      <c r="H36" s="21">
        <v>7289</v>
      </c>
      <c r="I36" s="12"/>
      <c r="J36" s="25">
        <v>-2316</v>
      </c>
      <c r="K36" s="20">
        <v>2257</v>
      </c>
      <c r="L36" s="20">
        <v>2288</v>
      </c>
      <c r="M36" s="20">
        <v>-3083</v>
      </c>
      <c r="N36" s="21">
        <v>-854</v>
      </c>
      <c r="O36" s="12"/>
      <c r="P36" s="25">
        <v>-2388</v>
      </c>
      <c r="Q36" s="20">
        <v>-691</v>
      </c>
      <c r="R36" s="20">
        <v>1099</v>
      </c>
      <c r="S36" s="20">
        <v>15289</v>
      </c>
      <c r="T36" s="21">
        <v>13309</v>
      </c>
      <c r="U36" s="12"/>
      <c r="V36" s="25">
        <v>-2361</v>
      </c>
      <c r="W36" s="20">
        <v>-497</v>
      </c>
      <c r="X36" s="20">
        <v>-686</v>
      </c>
      <c r="Y36" s="20">
        <v>386</v>
      </c>
      <c r="Z36" s="21">
        <v>-3158</v>
      </c>
      <c r="AA36" s="12"/>
      <c r="AB36" s="25">
        <v>-4306</v>
      </c>
      <c r="AC36" s="20">
        <v>-220</v>
      </c>
      <c r="AD36" s="20">
        <v>1132</v>
      </c>
      <c r="AE36" s="20">
        <v>2213</v>
      </c>
      <c r="AF36" s="21">
        <v>-1181</v>
      </c>
      <c r="AG36" s="12"/>
      <c r="AH36" s="25">
        <v>0</v>
      </c>
      <c r="AI36" s="20">
        <v>0</v>
      </c>
      <c r="AJ36" s="20">
        <v>-64</v>
      </c>
      <c r="AK36" s="20">
        <v>-1253</v>
      </c>
      <c r="AL36" s="21">
        <v>-1317</v>
      </c>
    </row>
    <row r="37" spans="1:38" ht="15" hidden="1" customHeight="1" outlineLevel="1" x14ac:dyDescent="0.25">
      <c r="A37" s="35" t="s">
        <v>47</v>
      </c>
      <c r="B37" s="35"/>
      <c r="C37" s="35"/>
      <c r="D37" s="27"/>
      <c r="E37" s="369"/>
      <c r="F37" s="369"/>
      <c r="G37" s="369"/>
      <c r="H37" s="29"/>
      <c r="I37" s="35"/>
      <c r="J37" s="27"/>
      <c r="K37" s="28"/>
      <c r="L37" s="28"/>
      <c r="M37" s="28"/>
      <c r="N37" s="29"/>
      <c r="O37" s="35"/>
      <c r="P37" s="27"/>
      <c r="Q37" s="28"/>
      <c r="R37" s="28"/>
      <c r="S37" s="28"/>
      <c r="T37" s="29"/>
      <c r="U37" s="35"/>
      <c r="V37" s="27"/>
      <c r="W37" s="28"/>
      <c r="X37" s="28"/>
      <c r="Y37" s="28"/>
      <c r="Z37" s="29"/>
      <c r="AA37" s="35"/>
      <c r="AB37" s="27"/>
      <c r="AC37" s="28"/>
      <c r="AD37" s="28"/>
      <c r="AE37" s="28"/>
      <c r="AF37" s="29"/>
      <c r="AG37" s="35"/>
      <c r="AH37" s="27"/>
      <c r="AI37" s="28"/>
      <c r="AJ37" s="28"/>
      <c r="AK37" s="28"/>
      <c r="AL37" s="37"/>
    </row>
    <row r="38" spans="1:38" ht="15" hidden="1" customHeight="1" outlineLevel="1" x14ac:dyDescent="0.25">
      <c r="A38" s="6" t="s">
        <v>14</v>
      </c>
      <c r="B38" s="6"/>
      <c r="C38" s="6"/>
      <c r="D38" s="27">
        <v>-1021</v>
      </c>
      <c r="E38" s="369">
        <v>1021</v>
      </c>
      <c r="F38" s="369"/>
      <c r="G38" s="369"/>
      <c r="H38" s="29"/>
      <c r="I38" s="6"/>
      <c r="J38" s="27">
        <v>-617</v>
      </c>
      <c r="K38" s="28">
        <v>996</v>
      </c>
      <c r="L38" s="28">
        <v>-2626</v>
      </c>
      <c r="M38" s="28">
        <v>-211</v>
      </c>
      <c r="N38" s="29">
        <v>-2458</v>
      </c>
      <c r="O38" s="6"/>
      <c r="P38" s="27">
        <v>-1444</v>
      </c>
      <c r="Q38" s="28">
        <v>-451</v>
      </c>
      <c r="R38" s="28">
        <v>854</v>
      </c>
      <c r="S38" s="28">
        <v>-14428</v>
      </c>
      <c r="T38" s="29">
        <v>-15469</v>
      </c>
      <c r="U38" s="6"/>
      <c r="V38" s="27">
        <v>-1608</v>
      </c>
      <c r="W38" s="28">
        <v>117</v>
      </c>
      <c r="X38" s="28">
        <v>659</v>
      </c>
      <c r="Y38" s="28">
        <v>-1950</v>
      </c>
      <c r="Z38" s="29">
        <v>-2782</v>
      </c>
      <c r="AA38" s="6"/>
      <c r="AB38" s="27">
        <v>-483</v>
      </c>
      <c r="AC38" s="28">
        <v>-1391</v>
      </c>
      <c r="AD38" s="28">
        <v>389</v>
      </c>
      <c r="AE38" s="28">
        <v>772</v>
      </c>
      <c r="AF38" s="29">
        <v>-713</v>
      </c>
      <c r="AG38" s="6"/>
      <c r="AH38" s="27">
        <v>0</v>
      </c>
      <c r="AI38" s="28">
        <v>0</v>
      </c>
      <c r="AJ38" s="28">
        <v>-30</v>
      </c>
      <c r="AK38" s="28">
        <v>-245</v>
      </c>
      <c r="AL38" s="23">
        <v>-275</v>
      </c>
    </row>
    <row r="39" spans="1:38" ht="15" hidden="1" customHeight="1" outlineLevel="1" x14ac:dyDescent="0.25">
      <c r="A39" s="6" t="s">
        <v>12</v>
      </c>
      <c r="B39" s="6"/>
      <c r="C39" s="6"/>
      <c r="D39" s="27">
        <v>129</v>
      </c>
      <c r="E39" s="369">
        <v>-129</v>
      </c>
      <c r="F39" s="369"/>
      <c r="G39" s="369"/>
      <c r="H39" s="29"/>
      <c r="I39" s="6"/>
      <c r="J39" s="27">
        <v>64</v>
      </c>
      <c r="K39" s="28">
        <v>101</v>
      </c>
      <c r="L39" s="28">
        <v>63</v>
      </c>
      <c r="M39" s="28">
        <v>91</v>
      </c>
      <c r="N39" s="29">
        <v>319</v>
      </c>
      <c r="O39" s="6"/>
      <c r="P39" s="27">
        <v>112</v>
      </c>
      <c r="Q39" s="28">
        <v>59</v>
      </c>
      <c r="R39" s="28">
        <v>74</v>
      </c>
      <c r="S39" s="28">
        <v>82</v>
      </c>
      <c r="T39" s="29">
        <v>327</v>
      </c>
      <c r="U39" s="6"/>
      <c r="V39" s="27">
        <v>136</v>
      </c>
      <c r="W39" s="28">
        <v>117</v>
      </c>
      <c r="X39" s="28">
        <v>88</v>
      </c>
      <c r="Y39" s="28">
        <v>119</v>
      </c>
      <c r="Z39" s="29">
        <v>460</v>
      </c>
      <c r="AA39" s="6"/>
      <c r="AB39" s="27">
        <v>74</v>
      </c>
      <c r="AC39" s="28">
        <v>124</v>
      </c>
      <c r="AD39" s="28">
        <v>100</v>
      </c>
      <c r="AE39" s="28">
        <v>71</v>
      </c>
      <c r="AF39" s="29">
        <v>369</v>
      </c>
      <c r="AG39" s="6"/>
      <c r="AH39" s="27">
        <v>0</v>
      </c>
      <c r="AI39" s="28">
        <v>0</v>
      </c>
      <c r="AJ39" s="28">
        <v>36</v>
      </c>
      <c r="AK39" s="28">
        <v>115</v>
      </c>
      <c r="AL39" s="23">
        <v>151</v>
      </c>
    </row>
    <row r="40" spans="1:38" ht="15" hidden="1" customHeight="1" outlineLevel="1" x14ac:dyDescent="0.25">
      <c r="A40" s="6" t="s">
        <v>13</v>
      </c>
      <c r="B40" s="6"/>
      <c r="C40" s="6"/>
      <c r="D40" s="27">
        <v>4589</v>
      </c>
      <c r="E40" s="369">
        <v>-4589</v>
      </c>
      <c r="F40" s="369"/>
      <c r="G40" s="369"/>
      <c r="H40" s="29"/>
      <c r="I40" s="6"/>
      <c r="J40" s="27">
        <v>3470</v>
      </c>
      <c r="K40" s="28">
        <v>3968</v>
      </c>
      <c r="L40" s="28">
        <v>4406</v>
      </c>
      <c r="M40" s="28">
        <v>4638</v>
      </c>
      <c r="N40" s="29">
        <v>16482</v>
      </c>
      <c r="O40" s="6"/>
      <c r="P40" s="27">
        <v>3224</v>
      </c>
      <c r="Q40" s="28">
        <v>3424</v>
      </c>
      <c r="R40" s="28">
        <v>3460</v>
      </c>
      <c r="S40" s="28">
        <v>3360</v>
      </c>
      <c r="T40" s="29">
        <v>13468</v>
      </c>
      <c r="U40" s="6"/>
      <c r="V40" s="27">
        <v>2758</v>
      </c>
      <c r="W40" s="28">
        <v>3059</v>
      </c>
      <c r="X40" s="28">
        <v>3339</v>
      </c>
      <c r="Y40" s="28">
        <v>3281</v>
      </c>
      <c r="Z40" s="29">
        <v>12437</v>
      </c>
      <c r="AA40" s="6"/>
      <c r="AB40" s="27">
        <v>3014</v>
      </c>
      <c r="AC40" s="28">
        <v>2928</v>
      </c>
      <c r="AD40" s="28">
        <v>2987</v>
      </c>
      <c r="AE40" s="28">
        <v>2900</v>
      </c>
      <c r="AF40" s="29">
        <v>11829</v>
      </c>
      <c r="AG40" s="6"/>
      <c r="AH40" s="27">
        <v>0</v>
      </c>
      <c r="AI40" s="28">
        <v>0</v>
      </c>
      <c r="AJ40" s="28">
        <v>1077</v>
      </c>
      <c r="AK40" s="28">
        <v>2920</v>
      </c>
      <c r="AL40" s="23">
        <v>3997</v>
      </c>
    </row>
    <row r="41" spans="1:38" ht="15" hidden="1" customHeight="1" outlineLevel="1" x14ac:dyDescent="0.25">
      <c r="A41" s="6" t="s">
        <v>48</v>
      </c>
      <c r="B41" s="6"/>
      <c r="C41" s="6"/>
      <c r="D41" s="27">
        <v>6035</v>
      </c>
      <c r="E41" s="369">
        <v>-6035</v>
      </c>
      <c r="F41" s="369"/>
      <c r="G41" s="369"/>
      <c r="H41" s="29"/>
      <c r="I41" s="6"/>
      <c r="J41" s="27">
        <v>5460</v>
      </c>
      <c r="K41" s="28">
        <v>5583</v>
      </c>
      <c r="L41" s="28">
        <v>6349</v>
      </c>
      <c r="M41" s="28">
        <v>6290</v>
      </c>
      <c r="N41" s="29">
        <v>23682</v>
      </c>
      <c r="O41" s="6"/>
      <c r="P41" s="27">
        <v>5227</v>
      </c>
      <c r="Q41" s="28">
        <v>5226</v>
      </c>
      <c r="R41" s="28">
        <v>5687</v>
      </c>
      <c r="S41" s="28">
        <v>5507</v>
      </c>
      <c r="T41" s="29">
        <v>21647</v>
      </c>
      <c r="U41" s="6"/>
      <c r="V41" s="27">
        <v>4955</v>
      </c>
      <c r="W41" s="28">
        <v>5075</v>
      </c>
      <c r="X41" s="28">
        <v>5989</v>
      </c>
      <c r="Y41" s="28">
        <v>5138</v>
      </c>
      <c r="Z41" s="29">
        <v>21157</v>
      </c>
      <c r="AA41" s="6"/>
      <c r="AB41" s="27">
        <v>5391</v>
      </c>
      <c r="AC41" s="28">
        <v>5068</v>
      </c>
      <c r="AD41" s="28">
        <v>5082</v>
      </c>
      <c r="AE41" s="28">
        <v>4869</v>
      </c>
      <c r="AF41" s="29">
        <v>20410</v>
      </c>
      <c r="AG41" s="6"/>
      <c r="AH41" s="27">
        <v>0</v>
      </c>
      <c r="AI41" s="28">
        <v>0</v>
      </c>
      <c r="AJ41" s="28">
        <v>1117</v>
      </c>
      <c r="AK41" s="28">
        <v>5486</v>
      </c>
      <c r="AL41" s="37">
        <v>6603</v>
      </c>
    </row>
    <row r="42" spans="1:38" s="159" customFormat="1" ht="15" hidden="1" customHeight="1" outlineLevel="1" x14ac:dyDescent="0.25">
      <c r="A42" s="6" t="s">
        <v>49</v>
      </c>
      <c r="B42" s="6"/>
      <c r="C42" s="6"/>
      <c r="D42" s="156">
        <v>134</v>
      </c>
      <c r="E42" s="370">
        <v>-134</v>
      </c>
      <c r="F42" s="370"/>
      <c r="G42" s="370"/>
      <c r="H42" s="158"/>
      <c r="I42" s="6"/>
      <c r="J42" s="156">
        <v>119</v>
      </c>
      <c r="K42" s="157">
        <v>135</v>
      </c>
      <c r="L42" s="157">
        <v>135</v>
      </c>
      <c r="M42" s="157">
        <v>134</v>
      </c>
      <c r="N42" s="158">
        <v>523</v>
      </c>
      <c r="O42" s="6"/>
      <c r="P42" s="156">
        <v>121</v>
      </c>
      <c r="Q42" s="157">
        <v>121</v>
      </c>
      <c r="R42" s="157">
        <v>120</v>
      </c>
      <c r="S42" s="157">
        <v>119</v>
      </c>
      <c r="T42" s="158">
        <v>481</v>
      </c>
      <c r="U42" s="6"/>
      <c r="V42" s="156">
        <v>119</v>
      </c>
      <c r="W42" s="157">
        <v>118</v>
      </c>
      <c r="X42" s="157">
        <v>124</v>
      </c>
      <c r="Y42" s="157">
        <v>122</v>
      </c>
      <c r="Z42" s="158">
        <v>483</v>
      </c>
      <c r="AA42" s="35"/>
      <c r="AB42" s="156">
        <v>125</v>
      </c>
      <c r="AC42" s="157">
        <v>122</v>
      </c>
      <c r="AD42" s="157">
        <v>121</v>
      </c>
      <c r="AE42" s="157">
        <v>120</v>
      </c>
      <c r="AF42" s="158">
        <v>488</v>
      </c>
      <c r="AG42" s="35"/>
      <c r="AH42" s="156">
        <v>0</v>
      </c>
      <c r="AI42" s="157">
        <v>0</v>
      </c>
      <c r="AJ42" s="157">
        <v>42</v>
      </c>
      <c r="AK42" s="157">
        <v>131</v>
      </c>
      <c r="AL42" s="188">
        <v>173</v>
      </c>
    </row>
    <row r="43" spans="1:38" s="14" customFormat="1" collapsed="1" x14ac:dyDescent="0.25">
      <c r="A43" s="12" t="s">
        <v>50</v>
      </c>
      <c r="B43" s="12"/>
      <c r="C43" s="12"/>
      <c r="D43" s="25">
        <v>7156</v>
      </c>
      <c r="E43" s="367">
        <v>-7156</v>
      </c>
      <c r="F43" s="367"/>
      <c r="G43" s="367"/>
      <c r="H43" s="21"/>
      <c r="I43" s="12"/>
      <c r="J43" s="25">
        <v>6180</v>
      </c>
      <c r="K43" s="20">
        <v>13040</v>
      </c>
      <c r="L43" s="20">
        <v>10615</v>
      </c>
      <c r="M43" s="20">
        <v>7859</v>
      </c>
      <c r="N43" s="21">
        <v>37694</v>
      </c>
      <c r="O43" s="12"/>
      <c r="P43" s="25">
        <v>4852</v>
      </c>
      <c r="Q43" s="20">
        <v>7688</v>
      </c>
      <c r="R43" s="20">
        <v>11294</v>
      </c>
      <c r="S43" s="20">
        <v>9929</v>
      </c>
      <c r="T43" s="21">
        <v>33763</v>
      </c>
      <c r="U43" s="12"/>
      <c r="V43" s="25">
        <v>3999</v>
      </c>
      <c r="W43" s="20">
        <v>7989</v>
      </c>
      <c r="X43" s="20">
        <v>9513</v>
      </c>
      <c r="Y43" s="20">
        <v>7096</v>
      </c>
      <c r="Z43" s="21">
        <v>28597</v>
      </c>
      <c r="AA43" s="12"/>
      <c r="AB43" s="25">
        <v>3815</v>
      </c>
      <c r="AC43" s="20">
        <v>6631</v>
      </c>
      <c r="AD43" s="20">
        <v>9811</v>
      </c>
      <c r="AE43" s="20">
        <v>10945</v>
      </c>
      <c r="AF43" s="21">
        <v>31202</v>
      </c>
      <c r="AG43" s="12"/>
      <c r="AH43" s="25">
        <v>0</v>
      </c>
      <c r="AI43" s="20">
        <v>0</v>
      </c>
      <c r="AJ43" s="20">
        <v>2178</v>
      </c>
      <c r="AK43" s="20">
        <v>7154</v>
      </c>
      <c r="AL43" s="21">
        <v>9332</v>
      </c>
    </row>
    <row r="44" spans="1:38" ht="15" hidden="1" customHeight="1" outlineLevel="1" x14ac:dyDescent="0.25">
      <c r="A44" s="6" t="s">
        <v>51</v>
      </c>
      <c r="B44" s="6"/>
      <c r="C44" s="6"/>
      <c r="D44" s="27">
        <v>0</v>
      </c>
      <c r="E44" s="369">
        <v>0</v>
      </c>
      <c r="F44" s="369"/>
      <c r="G44" s="369"/>
      <c r="H44" s="29"/>
      <c r="I44" s="6"/>
      <c r="J44" s="27">
        <v>40</v>
      </c>
      <c r="K44" s="28">
        <v>0</v>
      </c>
      <c r="L44" s="28">
        <v>13</v>
      </c>
      <c r="M44" s="28">
        <v>377</v>
      </c>
      <c r="N44" s="29">
        <v>430</v>
      </c>
      <c r="O44" s="6"/>
      <c r="P44" s="27">
        <v>-42</v>
      </c>
      <c r="Q44" s="28">
        <v>-1</v>
      </c>
      <c r="R44" s="28">
        <v>-13</v>
      </c>
      <c r="S44" s="28">
        <v>16</v>
      </c>
      <c r="T44" s="29">
        <v>-40</v>
      </c>
      <c r="U44" s="6"/>
      <c r="V44" s="27">
        <v>-5</v>
      </c>
      <c r="W44" s="28">
        <v>312</v>
      </c>
      <c r="X44" s="28">
        <v>68</v>
      </c>
      <c r="Y44" s="28">
        <v>109</v>
      </c>
      <c r="Z44" s="29">
        <v>484</v>
      </c>
      <c r="AA44" s="6"/>
      <c r="AB44" s="27">
        <v>112</v>
      </c>
      <c r="AC44" s="28">
        <v>27</v>
      </c>
      <c r="AD44" s="28">
        <v>135</v>
      </c>
      <c r="AE44" s="28">
        <v>6</v>
      </c>
      <c r="AF44" s="29">
        <v>280</v>
      </c>
      <c r="AG44" s="6"/>
      <c r="AH44" s="27">
        <v>0</v>
      </c>
      <c r="AI44" s="28">
        <v>0</v>
      </c>
      <c r="AJ44" s="28">
        <v>0</v>
      </c>
      <c r="AK44" s="28">
        <v>9</v>
      </c>
      <c r="AL44" s="37">
        <v>9</v>
      </c>
    </row>
    <row r="45" spans="1:38" ht="15" hidden="1" customHeight="1" outlineLevel="1" x14ac:dyDescent="0.25">
      <c r="A45" s="6" t="s">
        <v>52</v>
      </c>
      <c r="B45" s="6"/>
      <c r="C45" s="6"/>
      <c r="D45" s="27">
        <v>388</v>
      </c>
      <c r="E45" s="369">
        <v>-388</v>
      </c>
      <c r="F45" s="369"/>
      <c r="G45" s="369"/>
      <c r="H45" s="29"/>
      <c r="I45" s="6"/>
      <c r="J45" s="27">
        <v>388</v>
      </c>
      <c r="K45" s="28">
        <v>389</v>
      </c>
      <c r="L45" s="28">
        <v>388</v>
      </c>
      <c r="M45" s="28">
        <v>388</v>
      </c>
      <c r="N45" s="29">
        <v>1553</v>
      </c>
      <c r="O45" s="6"/>
      <c r="P45" s="27">
        <v>388</v>
      </c>
      <c r="Q45" s="28">
        <v>389</v>
      </c>
      <c r="R45" s="28">
        <v>389</v>
      </c>
      <c r="S45" s="28">
        <v>387</v>
      </c>
      <c r="T45" s="29">
        <v>1553</v>
      </c>
      <c r="U45" s="6"/>
      <c r="V45" s="27">
        <v>270</v>
      </c>
      <c r="W45" s="28">
        <v>272</v>
      </c>
      <c r="X45" s="28">
        <v>311</v>
      </c>
      <c r="Y45" s="28">
        <v>387</v>
      </c>
      <c r="Z45" s="29">
        <v>1240</v>
      </c>
      <c r="AA45" s="6"/>
      <c r="AB45" s="27">
        <v>365</v>
      </c>
      <c r="AC45" s="28">
        <v>231</v>
      </c>
      <c r="AD45" s="28">
        <v>281</v>
      </c>
      <c r="AE45" s="28">
        <v>268</v>
      </c>
      <c r="AF45" s="29">
        <v>1145</v>
      </c>
      <c r="AG45" s="6"/>
      <c r="AH45" s="27">
        <v>0</v>
      </c>
      <c r="AI45" s="28">
        <v>0</v>
      </c>
      <c r="AJ45" s="28">
        <v>0</v>
      </c>
      <c r="AK45" s="28">
        <v>424</v>
      </c>
      <c r="AL45" s="37">
        <v>424</v>
      </c>
    </row>
    <row r="46" spans="1:38" ht="15" hidden="1" customHeight="1" outlineLevel="1" x14ac:dyDescent="0.25">
      <c r="A46" s="6" t="s">
        <v>64</v>
      </c>
      <c r="B46" s="6"/>
      <c r="C46" s="6"/>
      <c r="D46" s="27">
        <v>0</v>
      </c>
      <c r="E46" s="369">
        <v>0</v>
      </c>
      <c r="F46" s="369"/>
      <c r="G46" s="369"/>
      <c r="H46" s="29"/>
      <c r="I46" s="6"/>
      <c r="J46" s="27">
        <v>0</v>
      </c>
      <c r="K46" s="28">
        <v>0</v>
      </c>
      <c r="L46" s="28">
        <v>0</v>
      </c>
      <c r="M46" s="28">
        <v>0</v>
      </c>
      <c r="N46" s="29">
        <v>0</v>
      </c>
      <c r="O46" s="6"/>
      <c r="P46" s="27">
        <v>0</v>
      </c>
      <c r="Q46" s="28">
        <v>0</v>
      </c>
      <c r="R46" s="28">
        <v>0</v>
      </c>
      <c r="S46" s="28">
        <v>0</v>
      </c>
      <c r="T46" s="29">
        <v>0</v>
      </c>
      <c r="U46" s="6"/>
      <c r="V46" s="27">
        <v>0</v>
      </c>
      <c r="W46" s="28">
        <v>0</v>
      </c>
      <c r="X46" s="28">
        <v>0</v>
      </c>
      <c r="Y46" s="28">
        <v>3305</v>
      </c>
      <c r="Z46" s="29">
        <v>3305</v>
      </c>
      <c r="AA46" s="6"/>
      <c r="AB46" s="27">
        <v>0</v>
      </c>
      <c r="AC46" s="28">
        <v>0</v>
      </c>
      <c r="AD46" s="28">
        <v>0</v>
      </c>
      <c r="AE46" s="28">
        <v>0</v>
      </c>
      <c r="AF46" s="29">
        <v>0</v>
      </c>
      <c r="AG46" s="6"/>
      <c r="AH46" s="27">
        <v>0</v>
      </c>
      <c r="AI46" s="28">
        <v>0</v>
      </c>
      <c r="AJ46" s="28">
        <v>0</v>
      </c>
      <c r="AK46" s="28">
        <v>0</v>
      </c>
      <c r="AL46" s="37">
        <v>0</v>
      </c>
    </row>
    <row r="47" spans="1:38" ht="15" hidden="1" customHeight="1" outlineLevel="1" x14ac:dyDescent="0.25">
      <c r="A47" s="6" t="s">
        <v>54</v>
      </c>
      <c r="B47" s="6"/>
      <c r="C47" s="6"/>
      <c r="D47" s="27">
        <v>0</v>
      </c>
      <c r="E47" s="369">
        <v>0</v>
      </c>
      <c r="F47" s="369"/>
      <c r="G47" s="369"/>
      <c r="H47" s="29"/>
      <c r="I47" s="6"/>
      <c r="J47" s="27">
        <v>0</v>
      </c>
      <c r="K47" s="28">
        <v>0</v>
      </c>
      <c r="L47" s="28">
        <v>0</v>
      </c>
      <c r="M47" s="28">
        <v>0</v>
      </c>
      <c r="N47" s="29">
        <v>0</v>
      </c>
      <c r="O47" s="6"/>
      <c r="P47" s="27">
        <v>0</v>
      </c>
      <c r="Q47" s="28">
        <v>0</v>
      </c>
      <c r="R47" s="28">
        <v>0</v>
      </c>
      <c r="S47" s="28">
        <v>0</v>
      </c>
      <c r="T47" s="29">
        <v>0</v>
      </c>
      <c r="U47" s="6"/>
      <c r="V47" s="27">
        <v>0</v>
      </c>
      <c r="W47" s="28">
        <v>0</v>
      </c>
      <c r="X47" s="28">
        <v>0</v>
      </c>
      <c r="Y47" s="28">
        <v>0</v>
      </c>
      <c r="Z47" s="29">
        <v>0</v>
      </c>
      <c r="AA47" s="6"/>
      <c r="AB47" s="27">
        <v>0</v>
      </c>
      <c r="AC47" s="28">
        <v>0</v>
      </c>
      <c r="AD47" s="28">
        <v>0</v>
      </c>
      <c r="AE47" s="28">
        <v>0</v>
      </c>
      <c r="AF47" s="29">
        <v>0</v>
      </c>
      <c r="AG47" s="6"/>
      <c r="AH47" s="27">
        <v>0</v>
      </c>
      <c r="AI47" s="28">
        <v>0</v>
      </c>
      <c r="AJ47" s="28">
        <v>0</v>
      </c>
      <c r="AK47" s="28">
        <v>0</v>
      </c>
      <c r="AL47" s="37">
        <v>0</v>
      </c>
    </row>
    <row r="48" spans="1:38" ht="15" hidden="1" customHeight="1" outlineLevel="1" x14ac:dyDescent="0.25">
      <c r="A48" s="6" t="s">
        <v>55</v>
      </c>
      <c r="B48" s="6"/>
      <c r="C48" s="6"/>
      <c r="D48" s="27">
        <v>366</v>
      </c>
      <c r="E48" s="369">
        <v>-366</v>
      </c>
      <c r="F48" s="369"/>
      <c r="G48" s="369"/>
      <c r="H48" s="29"/>
      <c r="I48" s="6"/>
      <c r="J48" s="27">
        <v>0</v>
      </c>
      <c r="K48" s="28">
        <v>158</v>
      </c>
      <c r="L48" s="28">
        <v>1286</v>
      </c>
      <c r="M48" s="28">
        <v>238</v>
      </c>
      <c r="N48" s="29">
        <v>1682</v>
      </c>
      <c r="O48" s="6"/>
      <c r="P48" s="27">
        <v>0</v>
      </c>
      <c r="Q48" s="28">
        <v>0</v>
      </c>
      <c r="R48" s="28">
        <v>0</v>
      </c>
      <c r="S48" s="28">
        <v>0</v>
      </c>
      <c r="T48" s="29">
        <v>0</v>
      </c>
      <c r="U48" s="6"/>
      <c r="V48" s="27">
        <v>0</v>
      </c>
      <c r="W48" s="28">
        <v>738</v>
      </c>
      <c r="X48" s="28">
        <v>0</v>
      </c>
      <c r="Y48" s="28">
        <v>0</v>
      </c>
      <c r="Z48" s="29">
        <v>738</v>
      </c>
      <c r="AA48" s="6"/>
      <c r="AB48" s="27">
        <v>0</v>
      </c>
      <c r="AC48" s="28">
        <v>0</v>
      </c>
      <c r="AD48" s="28">
        <v>0</v>
      </c>
      <c r="AE48" s="28">
        <v>0</v>
      </c>
      <c r="AF48" s="29">
        <v>0</v>
      </c>
      <c r="AG48" s="6"/>
      <c r="AH48" s="27">
        <v>0</v>
      </c>
      <c r="AI48" s="28">
        <v>0</v>
      </c>
      <c r="AJ48" s="28">
        <v>1935</v>
      </c>
      <c r="AK48" s="28">
        <v>48</v>
      </c>
      <c r="AL48" s="37">
        <v>1983</v>
      </c>
    </row>
    <row r="49" spans="1:38" ht="15" hidden="1" customHeight="1" outlineLevel="1" x14ac:dyDescent="0.25">
      <c r="A49" s="6" t="s">
        <v>56</v>
      </c>
      <c r="B49" s="6"/>
      <c r="C49" s="6"/>
      <c r="D49" s="27">
        <v>0</v>
      </c>
      <c r="E49" s="369">
        <v>0</v>
      </c>
      <c r="F49" s="369"/>
      <c r="G49" s="369"/>
      <c r="H49" s="29"/>
      <c r="I49" s="6"/>
      <c r="J49" s="27">
        <v>0</v>
      </c>
      <c r="K49" s="28">
        <v>0</v>
      </c>
      <c r="L49" s="28">
        <v>0</v>
      </c>
      <c r="M49" s="28">
        <v>0</v>
      </c>
      <c r="N49" s="29">
        <v>0</v>
      </c>
      <c r="O49" s="6"/>
      <c r="P49" s="27">
        <v>0</v>
      </c>
      <c r="Q49" s="28">
        <v>0</v>
      </c>
      <c r="R49" s="28">
        <v>0</v>
      </c>
      <c r="S49" s="28">
        <v>0</v>
      </c>
      <c r="T49" s="29">
        <v>0</v>
      </c>
      <c r="U49" s="6"/>
      <c r="V49" s="27">
        <v>0</v>
      </c>
      <c r="W49" s="28">
        <v>0</v>
      </c>
      <c r="X49" s="28">
        <v>0</v>
      </c>
      <c r="Y49" s="28">
        <v>0</v>
      </c>
      <c r="Z49" s="29">
        <v>0</v>
      </c>
      <c r="AA49" s="6"/>
      <c r="AB49" s="27">
        <v>0</v>
      </c>
      <c r="AC49" s="28">
        <v>0</v>
      </c>
      <c r="AD49" s="28">
        <v>0</v>
      </c>
      <c r="AE49" s="28">
        <v>0</v>
      </c>
      <c r="AF49" s="29">
        <v>0</v>
      </c>
      <c r="AG49" s="6"/>
      <c r="AH49" s="27">
        <v>0</v>
      </c>
      <c r="AI49" s="28">
        <v>0</v>
      </c>
      <c r="AJ49" s="28">
        <v>0</v>
      </c>
      <c r="AK49" s="28">
        <v>0</v>
      </c>
      <c r="AL49" s="37">
        <v>0</v>
      </c>
    </row>
    <row r="50" spans="1:38" ht="15" hidden="1" customHeight="1" outlineLevel="1" x14ac:dyDescent="0.25">
      <c r="A50" s="6" t="s">
        <v>69</v>
      </c>
      <c r="B50" s="6"/>
      <c r="C50" s="6"/>
      <c r="D50" s="27">
        <v>0</v>
      </c>
      <c r="E50" s="369">
        <v>0</v>
      </c>
      <c r="F50" s="369"/>
      <c r="G50" s="369"/>
      <c r="H50" s="29"/>
      <c r="I50" s="6"/>
      <c r="J50" s="27">
        <v>0</v>
      </c>
      <c r="K50" s="28">
        <v>0</v>
      </c>
      <c r="L50" s="28">
        <v>0</v>
      </c>
      <c r="M50" s="28">
        <v>0</v>
      </c>
      <c r="N50" s="29">
        <v>0</v>
      </c>
      <c r="O50" s="6"/>
      <c r="P50" s="27">
        <v>0</v>
      </c>
      <c r="Q50" s="28">
        <v>0</v>
      </c>
      <c r="R50" s="28">
        <v>0</v>
      </c>
      <c r="S50" s="28">
        <v>0</v>
      </c>
      <c r="T50" s="29">
        <v>0</v>
      </c>
      <c r="U50" s="6"/>
      <c r="V50" s="27">
        <v>0</v>
      </c>
      <c r="W50" s="28">
        <v>0</v>
      </c>
      <c r="X50" s="28">
        <v>0</v>
      </c>
      <c r="Y50" s="28">
        <v>0</v>
      </c>
      <c r="Z50" s="29">
        <v>0</v>
      </c>
      <c r="AA50" s="6"/>
      <c r="AB50" s="27">
        <v>625</v>
      </c>
      <c r="AC50" s="28">
        <v>625</v>
      </c>
      <c r="AD50" s="28">
        <v>625</v>
      </c>
      <c r="AE50" s="28">
        <v>0</v>
      </c>
      <c r="AF50" s="29">
        <v>1875</v>
      </c>
      <c r="AG50" s="6"/>
      <c r="AH50" s="27">
        <v>0</v>
      </c>
      <c r="AI50" s="28">
        <v>0</v>
      </c>
      <c r="AJ50" s="28">
        <v>0</v>
      </c>
      <c r="AK50" s="28">
        <v>625</v>
      </c>
      <c r="AL50" s="37">
        <v>625</v>
      </c>
    </row>
    <row r="51" spans="1:38" ht="15" hidden="1" customHeight="1" outlineLevel="1" x14ac:dyDescent="0.25">
      <c r="A51" s="6" t="s">
        <v>7</v>
      </c>
      <c r="B51" s="6"/>
      <c r="C51" s="6"/>
      <c r="D51" s="27">
        <v>125</v>
      </c>
      <c r="E51" s="369">
        <v>-125</v>
      </c>
      <c r="F51" s="369"/>
      <c r="G51" s="369"/>
      <c r="H51" s="29"/>
      <c r="I51" s="6"/>
      <c r="J51" s="27">
        <v>125</v>
      </c>
      <c r="K51" s="28">
        <v>125</v>
      </c>
      <c r="L51" s="28">
        <v>125</v>
      </c>
      <c r="M51" s="28">
        <v>125</v>
      </c>
      <c r="N51" s="29">
        <v>500</v>
      </c>
      <c r="O51" s="6"/>
      <c r="P51" s="27">
        <v>125</v>
      </c>
      <c r="Q51" s="28">
        <v>125</v>
      </c>
      <c r="R51" s="28">
        <v>125</v>
      </c>
      <c r="S51" s="28">
        <v>125</v>
      </c>
      <c r="T51" s="29">
        <v>500</v>
      </c>
      <c r="U51" s="6"/>
      <c r="V51" s="27">
        <v>125</v>
      </c>
      <c r="W51" s="28">
        <v>125</v>
      </c>
      <c r="X51" s="28">
        <v>125</v>
      </c>
      <c r="Y51" s="28">
        <v>125</v>
      </c>
      <c r="Z51" s="29">
        <v>500</v>
      </c>
      <c r="AA51" s="6"/>
      <c r="AB51" s="27">
        <v>125</v>
      </c>
      <c r="AC51" s="28">
        <v>125</v>
      </c>
      <c r="AD51" s="28">
        <v>125</v>
      </c>
      <c r="AE51" s="28">
        <v>125</v>
      </c>
      <c r="AF51" s="29">
        <v>500</v>
      </c>
      <c r="AG51" s="6"/>
      <c r="AH51" s="27">
        <v>0</v>
      </c>
      <c r="AI51" s="28">
        <v>0</v>
      </c>
      <c r="AJ51" s="28">
        <v>0</v>
      </c>
      <c r="AK51" s="28">
        <v>125</v>
      </c>
      <c r="AL51" s="37">
        <v>125</v>
      </c>
    </row>
    <row r="52" spans="1:38" ht="17.25" hidden="1" customHeight="1" outlineLevel="1" x14ac:dyDescent="0.4">
      <c r="A52" s="6" t="s">
        <v>27</v>
      </c>
      <c r="B52" s="6"/>
      <c r="C52" s="6"/>
      <c r="D52" s="31">
        <v>225</v>
      </c>
      <c r="E52" s="371">
        <v>-225</v>
      </c>
      <c r="F52" s="371"/>
      <c r="G52" s="371"/>
      <c r="H52" s="33"/>
      <c r="I52" s="6"/>
      <c r="J52" s="31">
        <v>0</v>
      </c>
      <c r="K52" s="32">
        <v>0</v>
      </c>
      <c r="L52" s="32">
        <v>0</v>
      </c>
      <c r="M52" s="32">
        <v>0</v>
      </c>
      <c r="N52" s="33">
        <v>0</v>
      </c>
      <c r="O52" s="6"/>
      <c r="P52" s="31">
        <v>0</v>
      </c>
      <c r="Q52" s="32">
        <v>0</v>
      </c>
      <c r="R52" s="32">
        <v>0</v>
      </c>
      <c r="S52" s="32">
        <v>0</v>
      </c>
      <c r="T52" s="33">
        <v>0</v>
      </c>
      <c r="U52" s="6"/>
      <c r="V52" s="31">
        <v>0</v>
      </c>
      <c r="W52" s="32">
        <v>0</v>
      </c>
      <c r="X52" s="32">
        <v>0</v>
      </c>
      <c r="Y52" s="32">
        <v>0</v>
      </c>
      <c r="Z52" s="33">
        <v>0</v>
      </c>
      <c r="AA52" s="6"/>
      <c r="AB52" s="31">
        <v>0</v>
      </c>
      <c r="AC52" s="32">
        <v>0</v>
      </c>
      <c r="AD52" s="32">
        <v>0</v>
      </c>
      <c r="AE52" s="32">
        <v>0</v>
      </c>
      <c r="AF52" s="33">
        <v>0</v>
      </c>
      <c r="AG52" s="6"/>
      <c r="AH52" s="31">
        <v>0</v>
      </c>
      <c r="AI52" s="32">
        <v>0</v>
      </c>
      <c r="AJ52" s="32">
        <v>0</v>
      </c>
      <c r="AK52" s="32">
        <v>0</v>
      </c>
      <c r="AL52" s="33">
        <v>0</v>
      </c>
    </row>
    <row r="53" spans="1:38" s="14" customFormat="1" collapsed="1" x14ac:dyDescent="0.25">
      <c r="A53" s="12" t="s">
        <v>58</v>
      </c>
      <c r="B53" s="12"/>
      <c r="C53" s="12"/>
      <c r="D53" s="25">
        <v>8260</v>
      </c>
      <c r="E53" s="367">
        <v>-8260</v>
      </c>
      <c r="F53" s="367"/>
      <c r="G53" s="367"/>
      <c r="H53" s="21"/>
      <c r="I53" s="12"/>
      <c r="J53" s="25">
        <v>6733</v>
      </c>
      <c r="K53" s="20">
        <v>13712</v>
      </c>
      <c r="L53" s="20">
        <v>12427</v>
      </c>
      <c r="M53" s="20">
        <v>8987</v>
      </c>
      <c r="N53" s="21">
        <v>41859</v>
      </c>
      <c r="O53" s="12"/>
      <c r="P53" s="25">
        <v>5323</v>
      </c>
      <c r="Q53" s="20">
        <v>8201</v>
      </c>
      <c r="R53" s="20">
        <v>11795</v>
      </c>
      <c r="S53" s="20">
        <v>10457</v>
      </c>
      <c r="T53" s="21">
        <v>35776</v>
      </c>
      <c r="U53" s="12"/>
      <c r="V53" s="25">
        <v>4389</v>
      </c>
      <c r="W53" s="20">
        <v>9436</v>
      </c>
      <c r="X53" s="20">
        <v>10017</v>
      </c>
      <c r="Y53" s="20">
        <v>11022</v>
      </c>
      <c r="Z53" s="21">
        <v>34864</v>
      </c>
      <c r="AA53" s="12"/>
      <c r="AB53" s="25">
        <v>5042</v>
      </c>
      <c r="AC53" s="20">
        <v>7639</v>
      </c>
      <c r="AD53" s="20">
        <v>10977</v>
      </c>
      <c r="AE53" s="20">
        <v>11344</v>
      </c>
      <c r="AF53" s="21">
        <v>35002</v>
      </c>
      <c r="AG53" s="12"/>
      <c r="AH53" s="25">
        <v>0</v>
      </c>
      <c r="AI53" s="20">
        <v>0</v>
      </c>
      <c r="AJ53" s="20">
        <v>4113</v>
      </c>
      <c r="AK53" s="20">
        <v>8385</v>
      </c>
      <c r="AL53" s="40">
        <v>12498</v>
      </c>
    </row>
    <row r="54" spans="1:38" x14ac:dyDescent="0.25">
      <c r="A54" s="6"/>
      <c r="B54" s="6"/>
      <c r="C54" s="6"/>
      <c r="D54" s="25"/>
      <c r="E54" s="367"/>
      <c r="F54" s="367"/>
      <c r="G54" s="367"/>
      <c r="H54" s="21"/>
      <c r="I54" s="6"/>
      <c r="J54" s="25"/>
      <c r="K54" s="20"/>
      <c r="L54" s="20"/>
      <c r="M54" s="20"/>
      <c r="N54" s="21"/>
      <c r="O54" s="6"/>
      <c r="P54" s="25"/>
      <c r="Q54" s="20"/>
      <c r="R54" s="20"/>
      <c r="S54" s="20"/>
      <c r="T54" s="21"/>
      <c r="U54" s="6"/>
      <c r="V54" s="25"/>
      <c r="W54" s="20"/>
      <c r="X54" s="20"/>
      <c r="Y54" s="20"/>
      <c r="Z54" s="21"/>
      <c r="AA54" s="6"/>
      <c r="AB54" s="25"/>
      <c r="AC54" s="20"/>
      <c r="AD54" s="20"/>
      <c r="AE54" s="20"/>
      <c r="AF54" s="21"/>
      <c r="AG54" s="6"/>
      <c r="AH54" s="25"/>
      <c r="AI54" s="30"/>
      <c r="AJ54" s="30"/>
      <c r="AK54" s="30"/>
      <c r="AL54" s="41"/>
    </row>
    <row r="55" spans="1:38" x14ac:dyDescent="0.25">
      <c r="A55" s="6"/>
      <c r="B55" s="6"/>
      <c r="C55" s="6"/>
      <c r="D55" s="25"/>
      <c r="E55" s="367"/>
      <c r="F55" s="367"/>
      <c r="G55" s="367"/>
      <c r="H55" s="21"/>
      <c r="I55" s="6"/>
      <c r="J55" s="25"/>
      <c r="K55" s="20"/>
      <c r="L55" s="20"/>
      <c r="M55" s="20"/>
      <c r="N55" s="21"/>
      <c r="O55" s="6"/>
      <c r="P55" s="25"/>
      <c r="Q55" s="20"/>
      <c r="R55" s="20"/>
      <c r="S55" s="20"/>
      <c r="T55" s="21"/>
      <c r="U55" s="6"/>
      <c r="V55" s="25"/>
      <c r="W55" s="20"/>
      <c r="X55" s="20"/>
      <c r="Y55" s="20"/>
      <c r="Z55" s="21"/>
      <c r="AA55" s="6"/>
      <c r="AB55" s="25"/>
      <c r="AC55" s="20"/>
      <c r="AD55" s="20"/>
      <c r="AE55" s="20"/>
      <c r="AF55" s="21"/>
      <c r="AG55" s="6"/>
      <c r="AH55" s="25"/>
      <c r="AI55" s="30"/>
      <c r="AJ55" s="30"/>
      <c r="AK55" s="30"/>
      <c r="AL55" s="41"/>
    </row>
    <row r="56" spans="1:38" s="14" customFormat="1" x14ac:dyDescent="0.25">
      <c r="A56" s="12" t="s">
        <v>18</v>
      </c>
      <c r="B56" s="12"/>
      <c r="C56" s="12"/>
      <c r="D56" s="25">
        <v>421281</v>
      </c>
      <c r="E56" s="367"/>
      <c r="F56" s="367"/>
      <c r="G56" s="367"/>
      <c r="H56" s="21"/>
      <c r="I56" s="12"/>
      <c r="J56" s="25">
        <v>357009</v>
      </c>
      <c r="K56" s="20">
        <v>395483</v>
      </c>
      <c r="L56" s="20">
        <v>417490</v>
      </c>
      <c r="M56" s="20">
        <v>408783</v>
      </c>
      <c r="N56" s="21"/>
      <c r="O56" s="12"/>
      <c r="P56" s="25">
        <v>360177</v>
      </c>
      <c r="Q56" s="20">
        <v>351190</v>
      </c>
      <c r="R56" s="20">
        <v>352978</v>
      </c>
      <c r="S56" s="20">
        <v>354025</v>
      </c>
      <c r="T56" s="21"/>
      <c r="U56" s="12"/>
      <c r="V56" s="25">
        <v>325641</v>
      </c>
      <c r="W56" s="20">
        <v>358518</v>
      </c>
      <c r="X56" s="20">
        <v>361566</v>
      </c>
      <c r="Y56" s="20">
        <v>356297</v>
      </c>
      <c r="Z56" s="21"/>
      <c r="AA56" s="12"/>
      <c r="AB56" s="25">
        <v>345911</v>
      </c>
      <c r="AC56" s="20">
        <v>344934</v>
      </c>
      <c r="AD56" s="20">
        <v>343790</v>
      </c>
      <c r="AE56" s="20">
        <v>338212</v>
      </c>
      <c r="AF56" s="21"/>
      <c r="AG56" s="12"/>
      <c r="AH56" s="25">
        <v>0</v>
      </c>
      <c r="AI56" s="39">
        <v>0</v>
      </c>
      <c r="AJ56" s="39">
        <v>343266</v>
      </c>
      <c r="AK56" s="39">
        <v>365469</v>
      </c>
      <c r="AL56" s="40"/>
    </row>
    <row r="57" spans="1:38" s="14" customFormat="1" ht="7.5" customHeight="1" x14ac:dyDescent="0.25">
      <c r="A57" s="12"/>
      <c r="B57" s="12"/>
      <c r="C57" s="12"/>
      <c r="D57" s="25"/>
      <c r="E57" s="367"/>
      <c r="F57" s="367"/>
      <c r="G57" s="367"/>
      <c r="H57" s="21"/>
      <c r="I57" s="12"/>
      <c r="J57" s="25"/>
      <c r="K57" s="20"/>
      <c r="L57" s="20"/>
      <c r="M57" s="20"/>
      <c r="N57" s="21"/>
      <c r="O57" s="12"/>
      <c r="P57" s="25"/>
      <c r="Q57" s="20"/>
      <c r="R57" s="20"/>
      <c r="S57" s="20"/>
      <c r="T57" s="21"/>
      <c r="U57" s="12"/>
      <c r="V57" s="25"/>
      <c r="W57" s="20"/>
      <c r="X57" s="20"/>
      <c r="Y57" s="20"/>
      <c r="Z57" s="21"/>
      <c r="AA57" s="12"/>
      <c r="AB57" s="25"/>
      <c r="AC57" s="20"/>
      <c r="AD57" s="20"/>
      <c r="AE57" s="20"/>
      <c r="AF57" s="21"/>
      <c r="AG57" s="12"/>
      <c r="AH57" s="25"/>
      <c r="AI57" s="39"/>
      <c r="AJ57" s="26"/>
      <c r="AK57" s="39"/>
      <c r="AL57" s="40"/>
    </row>
    <row r="58" spans="1:38" ht="15" hidden="1" customHeight="1" outlineLevel="1" x14ac:dyDescent="0.25">
      <c r="A58" s="6" t="s">
        <v>19</v>
      </c>
      <c r="B58" s="6"/>
      <c r="C58" s="6"/>
      <c r="D58" s="27">
        <v>217301</v>
      </c>
      <c r="E58" s="369"/>
      <c r="F58" s="369"/>
      <c r="G58" s="369"/>
      <c r="H58" s="29"/>
      <c r="I58" s="6"/>
      <c r="J58" s="27">
        <v>175791</v>
      </c>
      <c r="K58" s="28">
        <v>207490</v>
      </c>
      <c r="L58" s="28">
        <v>219658</v>
      </c>
      <c r="M58" s="28">
        <v>209522</v>
      </c>
      <c r="N58" s="29"/>
      <c r="O58" s="6"/>
      <c r="P58" s="27">
        <v>180400</v>
      </c>
      <c r="Q58" s="28">
        <v>172751</v>
      </c>
      <c r="R58" s="28">
        <v>173899</v>
      </c>
      <c r="S58" s="28">
        <v>169677</v>
      </c>
      <c r="T58" s="29"/>
      <c r="U58" s="6"/>
      <c r="V58" s="27">
        <v>144746</v>
      </c>
      <c r="W58" s="28">
        <v>175093</v>
      </c>
      <c r="X58" s="28">
        <v>174933</v>
      </c>
      <c r="Y58" s="28">
        <v>170631</v>
      </c>
      <c r="Z58" s="29"/>
      <c r="AA58" s="6"/>
      <c r="AB58" s="27">
        <v>158296</v>
      </c>
      <c r="AC58" s="28">
        <v>153491</v>
      </c>
      <c r="AD58" s="28">
        <v>153748</v>
      </c>
      <c r="AE58" s="28">
        <v>143138</v>
      </c>
      <c r="AF58" s="29"/>
      <c r="AG58" s="6"/>
      <c r="AH58" s="27">
        <v>0</v>
      </c>
      <c r="AI58" s="38">
        <v>0</v>
      </c>
      <c r="AJ58" s="36">
        <v>142141</v>
      </c>
      <c r="AK58" s="38">
        <v>161273</v>
      </c>
      <c r="AL58" s="29"/>
    </row>
    <row r="59" spans="1:38" s="252" customFormat="1" ht="15" hidden="1" customHeight="1" outlineLevel="1" x14ac:dyDescent="0.25">
      <c r="A59" s="6" t="s">
        <v>21</v>
      </c>
      <c r="B59" s="250"/>
      <c r="C59" s="250"/>
      <c r="D59" s="156">
        <v>83580</v>
      </c>
      <c r="E59" s="370"/>
      <c r="F59" s="370"/>
      <c r="G59" s="370"/>
      <c r="H59" s="158"/>
      <c r="I59" s="250"/>
      <c r="J59" s="156">
        <v>61124</v>
      </c>
      <c r="K59" s="157">
        <v>65254</v>
      </c>
      <c r="L59" s="157">
        <v>72417</v>
      </c>
      <c r="M59" s="157">
        <v>76540</v>
      </c>
      <c r="N59" s="158"/>
      <c r="O59" s="250"/>
      <c r="P59" s="156">
        <v>74618</v>
      </c>
      <c r="Q59" s="157">
        <v>73583</v>
      </c>
      <c r="R59" s="157">
        <v>72735</v>
      </c>
      <c r="S59" s="157">
        <v>62327</v>
      </c>
      <c r="T59" s="158"/>
      <c r="U59" s="250"/>
      <c r="V59" s="156">
        <v>73910</v>
      </c>
      <c r="W59" s="157">
        <v>76666</v>
      </c>
      <c r="X59" s="157">
        <v>80249</v>
      </c>
      <c r="Y59" s="157">
        <v>78507</v>
      </c>
      <c r="Z59" s="158"/>
      <c r="AA59" s="250"/>
      <c r="AB59" s="156">
        <v>82948</v>
      </c>
      <c r="AC59" s="157">
        <v>86262</v>
      </c>
      <c r="AD59" s="157">
        <v>83448</v>
      </c>
      <c r="AE59" s="157">
        <v>85998</v>
      </c>
      <c r="AF59" s="158"/>
      <c r="AG59" s="250"/>
      <c r="AH59" s="156">
        <v>0</v>
      </c>
      <c r="AI59" s="187">
        <v>0</v>
      </c>
      <c r="AJ59" s="251">
        <v>91685</v>
      </c>
      <c r="AK59" s="187">
        <v>95585</v>
      </c>
      <c r="AL59" s="158"/>
    </row>
    <row r="60" spans="1:38" s="14" customFormat="1" collapsed="1" x14ac:dyDescent="0.25">
      <c r="A60" s="12" t="s">
        <v>22</v>
      </c>
      <c r="B60" s="12"/>
      <c r="C60" s="12"/>
      <c r="D60" s="25">
        <v>300881</v>
      </c>
      <c r="E60" s="367"/>
      <c r="F60" s="367"/>
      <c r="G60" s="367"/>
      <c r="H60" s="21"/>
      <c r="I60" s="12"/>
      <c r="J60" s="25">
        <v>236915</v>
      </c>
      <c r="K60" s="20">
        <v>272744</v>
      </c>
      <c r="L60" s="20">
        <v>292075</v>
      </c>
      <c r="M60" s="20">
        <v>286062</v>
      </c>
      <c r="N60" s="21"/>
      <c r="O60" s="12"/>
      <c r="P60" s="25">
        <v>255018</v>
      </c>
      <c r="Q60" s="20">
        <v>246334</v>
      </c>
      <c r="R60" s="20">
        <v>246634</v>
      </c>
      <c r="S60" s="20">
        <v>232004</v>
      </c>
      <c r="T60" s="21"/>
      <c r="U60" s="12"/>
      <c r="V60" s="25">
        <v>218656</v>
      </c>
      <c r="W60" s="20">
        <v>251759</v>
      </c>
      <c r="X60" s="20">
        <v>255182</v>
      </c>
      <c r="Y60" s="20">
        <v>249138</v>
      </c>
      <c r="Z60" s="21"/>
      <c r="AA60" s="12"/>
      <c r="AB60" s="25">
        <v>241244</v>
      </c>
      <c r="AC60" s="20">
        <v>239753</v>
      </c>
      <c r="AD60" s="20">
        <v>237196</v>
      </c>
      <c r="AE60" s="20">
        <v>229136</v>
      </c>
      <c r="AF60" s="21"/>
      <c r="AG60" s="12"/>
      <c r="AH60" s="25">
        <v>0</v>
      </c>
      <c r="AI60" s="39">
        <v>0</v>
      </c>
      <c r="AJ60" s="39">
        <v>233826</v>
      </c>
      <c r="AK60" s="39">
        <v>256858</v>
      </c>
      <c r="AL60" s="21"/>
    </row>
    <row r="61" spans="1:38" s="14" customFormat="1" ht="6.75" customHeight="1" x14ac:dyDescent="0.25">
      <c r="A61" s="12"/>
      <c r="B61" s="12"/>
      <c r="C61" s="12"/>
      <c r="D61" s="25"/>
      <c r="E61" s="367"/>
      <c r="F61" s="367"/>
      <c r="G61" s="367"/>
      <c r="H61" s="21"/>
      <c r="I61" s="12"/>
      <c r="J61" s="25"/>
      <c r="K61" s="20"/>
      <c r="L61" s="20"/>
      <c r="M61" s="20"/>
      <c r="N61" s="21"/>
      <c r="O61" s="12"/>
      <c r="P61" s="25"/>
      <c r="Q61" s="20"/>
      <c r="R61" s="20"/>
      <c r="S61" s="20"/>
      <c r="T61" s="21"/>
      <c r="U61" s="12"/>
      <c r="V61" s="25"/>
      <c r="W61" s="20"/>
      <c r="X61" s="20"/>
      <c r="Y61" s="20"/>
      <c r="Z61" s="21"/>
      <c r="AA61" s="12"/>
      <c r="AB61" s="25"/>
      <c r="AC61" s="20"/>
      <c r="AD61" s="20"/>
      <c r="AE61" s="20"/>
      <c r="AF61" s="21"/>
      <c r="AG61" s="12"/>
      <c r="AH61" s="25"/>
      <c r="AI61" s="39"/>
      <c r="AJ61" s="39"/>
      <c r="AK61" s="39"/>
      <c r="AL61" s="21"/>
    </row>
    <row r="62" spans="1:38" s="14" customFormat="1" x14ac:dyDescent="0.25">
      <c r="A62" s="12" t="s">
        <v>29</v>
      </c>
      <c r="B62" s="12"/>
      <c r="C62" s="12"/>
      <c r="D62" s="25">
        <v>120400</v>
      </c>
      <c r="E62" s="367"/>
      <c r="F62" s="367"/>
      <c r="G62" s="367"/>
      <c r="H62" s="21"/>
      <c r="I62" s="12"/>
      <c r="J62" s="25">
        <v>120094</v>
      </c>
      <c r="K62" s="20">
        <v>122739</v>
      </c>
      <c r="L62" s="20">
        <v>125415</v>
      </c>
      <c r="M62" s="20">
        <v>122721</v>
      </c>
      <c r="N62" s="21"/>
      <c r="O62" s="12"/>
      <c r="P62" s="25">
        <v>105159</v>
      </c>
      <c r="Q62" s="20">
        <v>104856</v>
      </c>
      <c r="R62" s="20">
        <v>106344</v>
      </c>
      <c r="S62" s="20">
        <v>122021</v>
      </c>
      <c r="T62" s="21"/>
      <c r="U62" s="12"/>
      <c r="V62" s="25">
        <v>106985</v>
      </c>
      <c r="W62" s="20">
        <v>106759</v>
      </c>
      <c r="X62" s="20">
        <v>106384</v>
      </c>
      <c r="Y62" s="20">
        <v>107159</v>
      </c>
      <c r="Z62" s="21"/>
      <c r="AA62" s="12"/>
      <c r="AB62" s="25">
        <v>104667</v>
      </c>
      <c r="AC62" s="20">
        <v>105181</v>
      </c>
      <c r="AD62" s="20">
        <v>106594</v>
      </c>
      <c r="AE62" s="20">
        <v>109076</v>
      </c>
      <c r="AF62" s="21"/>
      <c r="AG62" s="12"/>
      <c r="AH62" s="25">
        <v>0</v>
      </c>
      <c r="AI62" s="39">
        <v>0</v>
      </c>
      <c r="AJ62" s="39">
        <v>109440</v>
      </c>
      <c r="AK62" s="39">
        <v>108611</v>
      </c>
      <c r="AL62" s="21"/>
    </row>
    <row r="63" spans="1:38" ht="7.5" customHeight="1" x14ac:dyDescent="0.25">
      <c r="A63" s="6"/>
      <c r="B63" s="6"/>
      <c r="C63" s="6"/>
      <c r="D63" s="25"/>
      <c r="E63" s="367"/>
      <c r="F63" s="367"/>
      <c r="G63" s="367"/>
      <c r="H63" s="21"/>
      <c r="I63" s="6"/>
      <c r="J63" s="25"/>
      <c r="K63" s="20"/>
      <c r="L63" s="20"/>
      <c r="M63" s="20"/>
      <c r="N63" s="21"/>
      <c r="O63" s="6"/>
      <c r="P63" s="25"/>
      <c r="Q63" s="20"/>
      <c r="R63" s="20"/>
      <c r="S63" s="20"/>
      <c r="T63" s="21"/>
      <c r="U63" s="6"/>
      <c r="V63" s="25"/>
      <c r="W63" s="20"/>
      <c r="X63" s="20"/>
      <c r="Y63" s="20"/>
      <c r="Z63" s="21"/>
      <c r="AA63" s="6"/>
      <c r="AB63" s="25"/>
      <c r="AC63" s="20"/>
      <c r="AD63" s="20"/>
      <c r="AE63" s="20"/>
      <c r="AF63" s="21"/>
      <c r="AG63" s="6"/>
      <c r="AH63" s="25"/>
      <c r="AI63" s="36"/>
      <c r="AJ63" s="36"/>
      <c r="AK63" s="36"/>
      <c r="AL63" s="37"/>
    </row>
    <row r="64" spans="1:38" s="14" customFormat="1" x14ac:dyDescent="0.25">
      <c r="A64" s="12" t="s">
        <v>59</v>
      </c>
      <c r="B64" s="12"/>
      <c r="C64" s="12"/>
      <c r="D64" s="25">
        <v>1350</v>
      </c>
      <c r="E64" s="367"/>
      <c r="F64" s="367"/>
      <c r="G64" s="367"/>
      <c r="H64" s="21"/>
      <c r="I64" s="12"/>
      <c r="J64" s="25">
        <v>1257</v>
      </c>
      <c r="K64" s="102">
        <v>2056</v>
      </c>
      <c r="L64" s="102">
        <v>2685</v>
      </c>
      <c r="M64" s="102">
        <v>2025</v>
      </c>
      <c r="N64" s="21">
        <v>8023</v>
      </c>
      <c r="O64" s="12"/>
      <c r="P64" s="25">
        <v>1762</v>
      </c>
      <c r="Q64" s="102">
        <v>991</v>
      </c>
      <c r="R64" s="102">
        <v>838</v>
      </c>
      <c r="S64" s="102">
        <v>1698</v>
      </c>
      <c r="T64" s="21">
        <v>5289</v>
      </c>
      <c r="U64" s="12"/>
      <c r="V64" s="25">
        <v>902</v>
      </c>
      <c r="W64" s="20">
        <v>2313</v>
      </c>
      <c r="X64" s="20">
        <v>1289</v>
      </c>
      <c r="Y64" s="20">
        <v>1698</v>
      </c>
      <c r="Z64" s="21">
        <v>6202</v>
      </c>
      <c r="AA64" s="12"/>
      <c r="AB64" s="25">
        <v>2090</v>
      </c>
      <c r="AC64" s="20">
        <v>1446</v>
      </c>
      <c r="AD64" s="20">
        <v>1790</v>
      </c>
      <c r="AE64" s="20">
        <v>969</v>
      </c>
      <c r="AF64" s="21">
        <v>6295</v>
      </c>
      <c r="AG64" s="12"/>
      <c r="AH64" s="25">
        <v>0</v>
      </c>
      <c r="AI64" s="39">
        <v>0</v>
      </c>
      <c r="AJ64" s="39">
        <v>170</v>
      </c>
      <c r="AK64" s="39">
        <v>1774</v>
      </c>
      <c r="AL64" s="40">
        <v>1944</v>
      </c>
    </row>
    <row r="65" spans="1:38" s="14" customFormat="1" ht="7.5" customHeight="1" x14ac:dyDescent="0.25">
      <c r="A65" s="12"/>
      <c r="B65" s="12"/>
      <c r="C65" s="12"/>
      <c r="D65" s="25"/>
      <c r="E65" s="367"/>
      <c r="F65" s="367"/>
      <c r="G65" s="367"/>
      <c r="H65" s="21"/>
      <c r="I65" s="12"/>
      <c r="J65" s="25"/>
      <c r="K65" s="20"/>
      <c r="L65" s="20"/>
      <c r="M65" s="20"/>
      <c r="N65" s="21"/>
      <c r="O65" s="12"/>
      <c r="P65" s="25"/>
      <c r="Q65" s="20"/>
      <c r="R65" s="20"/>
      <c r="S65" s="20"/>
      <c r="T65" s="21"/>
      <c r="U65" s="12"/>
      <c r="V65" s="25"/>
      <c r="W65" s="20"/>
      <c r="X65" s="20"/>
      <c r="Y65" s="20"/>
      <c r="Z65" s="21"/>
      <c r="AA65" s="12"/>
      <c r="AB65" s="25"/>
      <c r="AC65" s="20"/>
      <c r="AD65" s="20"/>
      <c r="AE65" s="20"/>
      <c r="AF65" s="21"/>
      <c r="AG65" s="12"/>
      <c r="AH65" s="25"/>
      <c r="AI65" s="39"/>
      <c r="AJ65" s="26"/>
      <c r="AK65" s="39"/>
      <c r="AL65" s="40"/>
    </row>
    <row r="66" spans="1:38" s="14" customFormat="1" x14ac:dyDescent="0.25">
      <c r="A66" s="210" t="s">
        <v>60</v>
      </c>
      <c r="B66" s="210"/>
      <c r="C66" s="210"/>
      <c r="D66" s="25"/>
      <c r="E66" s="367"/>
      <c r="F66" s="367"/>
      <c r="G66" s="367"/>
      <c r="H66" s="21"/>
      <c r="I66" s="210"/>
      <c r="J66" s="25"/>
      <c r="K66" s="20"/>
      <c r="L66" s="20"/>
      <c r="M66" s="20"/>
      <c r="N66" s="21"/>
      <c r="O66" s="210"/>
      <c r="P66" s="25"/>
      <c r="Q66" s="20"/>
      <c r="R66" s="20"/>
      <c r="S66" s="20"/>
      <c r="T66" s="21"/>
      <c r="U66" s="210"/>
      <c r="V66" s="25"/>
      <c r="W66" s="20"/>
      <c r="X66" s="20"/>
      <c r="Y66" s="20"/>
      <c r="Z66" s="21"/>
      <c r="AA66" s="12"/>
      <c r="AB66" s="25"/>
      <c r="AC66" s="20"/>
      <c r="AD66" s="20"/>
      <c r="AE66" s="20"/>
      <c r="AF66" s="21"/>
      <c r="AG66" s="12"/>
      <c r="AH66" s="25"/>
      <c r="AI66" s="26"/>
      <c r="AJ66" s="26"/>
      <c r="AK66" s="26"/>
      <c r="AL66" s="40"/>
    </row>
    <row r="67" spans="1:38" s="14" customFormat="1" x14ac:dyDescent="0.25">
      <c r="A67" s="12" t="s">
        <v>61</v>
      </c>
      <c r="B67" s="12"/>
      <c r="C67" s="12"/>
      <c r="D67" s="25"/>
      <c r="E67" s="367"/>
      <c r="F67" s="367"/>
      <c r="G67" s="367"/>
      <c r="H67" s="21"/>
      <c r="I67" s="12"/>
      <c r="J67" s="25"/>
      <c r="K67" s="20"/>
      <c r="L67" s="20"/>
      <c r="M67" s="45">
        <v>0.97499999999999998</v>
      </c>
      <c r="N67" s="67"/>
      <c r="O67" s="12"/>
      <c r="P67" s="25"/>
      <c r="Q67" s="20"/>
      <c r="R67" s="20"/>
      <c r="S67" s="45">
        <v>0.97499999999999998</v>
      </c>
      <c r="T67" s="67"/>
      <c r="U67" s="12"/>
      <c r="V67" s="25"/>
      <c r="W67" s="20"/>
      <c r="X67" s="20"/>
      <c r="Y67" s="45">
        <v>0.97499999999999998</v>
      </c>
      <c r="Z67" s="67"/>
      <c r="AA67" s="12"/>
      <c r="AB67" s="25"/>
      <c r="AC67" s="20"/>
      <c r="AD67" s="20"/>
      <c r="AE67" s="45">
        <v>0.97499999999999998</v>
      </c>
      <c r="AF67" s="67"/>
      <c r="AG67" s="12"/>
      <c r="AH67" s="25"/>
      <c r="AI67" s="39"/>
      <c r="AJ67" s="26"/>
      <c r="AK67" s="46">
        <v>0.97899999999999998</v>
      </c>
      <c r="AL67" s="47"/>
    </row>
    <row r="68" spans="1:38" s="14" customFormat="1" ht="15.75" thickBot="1" x14ac:dyDescent="0.3">
      <c r="A68" s="12" t="s">
        <v>62</v>
      </c>
      <c r="B68" s="12"/>
      <c r="C68" s="12"/>
      <c r="D68" s="49"/>
      <c r="E68" s="50"/>
      <c r="F68" s="50"/>
      <c r="G68" s="50"/>
      <c r="H68" s="52"/>
      <c r="I68" s="12"/>
      <c r="J68" s="49"/>
      <c r="K68" s="50"/>
      <c r="L68" s="50"/>
      <c r="M68" s="51">
        <v>0.79800000000000004</v>
      </c>
      <c r="N68" s="70"/>
      <c r="O68" s="12"/>
      <c r="P68" s="49"/>
      <c r="Q68" s="50"/>
      <c r="R68" s="50"/>
      <c r="S68" s="51">
        <v>0.79800000000000004</v>
      </c>
      <c r="T68" s="70"/>
      <c r="U68" s="53"/>
      <c r="V68" s="49"/>
      <c r="W68" s="50"/>
      <c r="X68" s="50"/>
      <c r="Y68" s="51">
        <v>0.79800000000000004</v>
      </c>
      <c r="Z68" s="70"/>
      <c r="AA68" s="53"/>
      <c r="AB68" s="49"/>
      <c r="AC68" s="50"/>
      <c r="AD68" s="50"/>
      <c r="AE68" s="51">
        <v>0.86199999999999999</v>
      </c>
      <c r="AF68" s="70"/>
      <c r="AG68" s="53"/>
      <c r="AH68" s="49"/>
      <c r="AI68" s="54"/>
      <c r="AJ68" s="56"/>
      <c r="AK68" s="57">
        <v>0.86199999999999999</v>
      </c>
      <c r="AL68" s="58"/>
    </row>
    <row r="69" spans="1:38" s="14" customFormat="1" hidden="1" outlineLevel="1" x14ac:dyDescent="0.25">
      <c r="AB69" s="60"/>
      <c r="AC69" s="60"/>
      <c r="AD69" s="61"/>
      <c r="AE69" s="61"/>
      <c r="AF69" s="61"/>
      <c r="AH69" s="62"/>
      <c r="AI69" s="63"/>
      <c r="AK69" s="63"/>
    </row>
    <row r="70" spans="1:38" hidden="1" outlineLevel="1" x14ac:dyDescent="0.25">
      <c r="A70" s="243" t="s">
        <v>30</v>
      </c>
      <c r="B70" s="244"/>
      <c r="C70" s="244"/>
      <c r="D70" s="244">
        <v>0</v>
      </c>
      <c r="E70" s="244">
        <v>0</v>
      </c>
      <c r="F70" s="244"/>
      <c r="G70" s="244"/>
      <c r="H70" s="244"/>
      <c r="I70" s="244"/>
      <c r="J70" s="244">
        <v>0</v>
      </c>
      <c r="K70" s="244">
        <v>0</v>
      </c>
      <c r="L70" s="244">
        <v>0</v>
      </c>
      <c r="M70" s="244">
        <v>0</v>
      </c>
      <c r="N70" s="244">
        <v>0</v>
      </c>
      <c r="P70" s="244">
        <v>0</v>
      </c>
      <c r="Q70" s="244">
        <v>0</v>
      </c>
      <c r="R70" s="244">
        <v>0</v>
      </c>
      <c r="S70" s="244">
        <v>0</v>
      </c>
      <c r="T70" s="244">
        <v>0</v>
      </c>
      <c r="V70" s="244">
        <v>0</v>
      </c>
      <c r="W70" s="244">
        <v>0</v>
      </c>
      <c r="X70" s="244">
        <v>0</v>
      </c>
      <c r="Y70" s="244">
        <v>0</v>
      </c>
      <c r="Z70" s="244">
        <v>0</v>
      </c>
      <c r="AB70" s="244">
        <v>0</v>
      </c>
      <c r="AC70" s="244">
        <v>0</v>
      </c>
      <c r="AD70" s="244">
        <v>0</v>
      </c>
      <c r="AE70" s="244">
        <v>0</v>
      </c>
      <c r="AF70" s="244">
        <v>0</v>
      </c>
      <c r="AG70" s="139"/>
      <c r="AH70" s="244">
        <v>0</v>
      </c>
      <c r="AI70" s="244">
        <v>0</v>
      </c>
      <c r="AJ70" s="244">
        <v>0</v>
      </c>
      <c r="AK70" s="244">
        <v>0</v>
      </c>
      <c r="AL70" s="244">
        <v>0</v>
      </c>
    </row>
    <row r="71" spans="1:38" s="94" customFormat="1" hidden="1" outlineLevel="1" x14ac:dyDescent="0.25">
      <c r="A71" s="245" t="s">
        <v>31</v>
      </c>
      <c r="B71" s="244"/>
      <c r="C71" s="244"/>
      <c r="D71" s="244">
        <v>0</v>
      </c>
      <c r="E71" s="244">
        <v>0</v>
      </c>
      <c r="F71" s="244"/>
      <c r="G71" s="244"/>
      <c r="H71" s="244"/>
      <c r="I71" s="244"/>
      <c r="J71" s="244">
        <v>0</v>
      </c>
      <c r="K71" s="244">
        <v>0</v>
      </c>
      <c r="L71" s="244">
        <v>0</v>
      </c>
      <c r="M71" s="244">
        <v>0</v>
      </c>
      <c r="N71" s="244">
        <v>0</v>
      </c>
      <c r="O71" s="4"/>
      <c r="P71" s="244">
        <v>0</v>
      </c>
      <c r="Q71" s="244">
        <v>0</v>
      </c>
      <c r="R71" s="244">
        <v>0</v>
      </c>
      <c r="S71" s="244">
        <v>0</v>
      </c>
      <c r="T71" s="244">
        <v>0</v>
      </c>
      <c r="U71" s="4"/>
      <c r="V71" s="244">
        <v>0</v>
      </c>
      <c r="W71" s="244">
        <v>0</v>
      </c>
      <c r="X71" s="244">
        <v>0</v>
      </c>
      <c r="Y71" s="244">
        <v>0</v>
      </c>
      <c r="Z71" s="244">
        <v>0</v>
      </c>
      <c r="AA71" s="4"/>
      <c r="AB71" s="244">
        <v>0</v>
      </c>
      <c r="AC71" s="244">
        <v>0</v>
      </c>
      <c r="AD71" s="244">
        <v>0</v>
      </c>
      <c r="AE71" s="244">
        <v>0</v>
      </c>
      <c r="AF71" s="244">
        <v>0</v>
      </c>
      <c r="AG71" s="139"/>
      <c r="AH71" s="244">
        <v>0</v>
      </c>
      <c r="AI71" s="244">
        <v>0</v>
      </c>
      <c r="AJ71" s="244">
        <v>0</v>
      </c>
      <c r="AK71" s="244">
        <v>0</v>
      </c>
      <c r="AL71" s="244">
        <v>0</v>
      </c>
    </row>
    <row r="72" spans="1:38" hidden="1" outlineLevel="1" x14ac:dyDescent="0.25">
      <c r="A72" s="245" t="s">
        <v>17</v>
      </c>
      <c r="B72" s="244"/>
      <c r="C72" s="244"/>
      <c r="D72" s="244">
        <v>0</v>
      </c>
      <c r="E72" s="244">
        <v>0</v>
      </c>
      <c r="F72" s="244"/>
      <c r="G72" s="244"/>
      <c r="H72" s="244"/>
      <c r="I72" s="244"/>
      <c r="J72" s="244">
        <v>0</v>
      </c>
      <c r="K72" s="244">
        <v>0</v>
      </c>
      <c r="L72" s="244">
        <v>0</v>
      </c>
      <c r="M72" s="244">
        <v>0</v>
      </c>
      <c r="N72" s="244">
        <v>0</v>
      </c>
      <c r="P72" s="244">
        <v>0</v>
      </c>
      <c r="Q72" s="244">
        <v>0</v>
      </c>
      <c r="R72" s="244">
        <v>0</v>
      </c>
      <c r="S72" s="244">
        <v>0</v>
      </c>
      <c r="T72" s="244">
        <v>0</v>
      </c>
      <c r="V72" s="244">
        <v>0</v>
      </c>
      <c r="W72" s="244">
        <v>0</v>
      </c>
      <c r="X72" s="244">
        <v>0</v>
      </c>
      <c r="Y72" s="244">
        <v>0</v>
      </c>
      <c r="Z72" s="244">
        <v>0</v>
      </c>
      <c r="AB72" s="244">
        <v>0</v>
      </c>
      <c r="AC72" s="244">
        <v>0</v>
      </c>
      <c r="AD72" s="244">
        <v>0</v>
      </c>
      <c r="AE72" s="244">
        <v>0</v>
      </c>
      <c r="AF72" s="244">
        <v>0</v>
      </c>
      <c r="AG72" s="139"/>
      <c r="AH72" s="244">
        <v>0</v>
      </c>
      <c r="AI72" s="244">
        <v>0</v>
      </c>
      <c r="AJ72" s="244">
        <v>0</v>
      </c>
      <c r="AK72" s="244">
        <v>0</v>
      </c>
      <c r="AL72" s="244">
        <v>0</v>
      </c>
    </row>
    <row r="73" spans="1:38" collapsed="1" x14ac:dyDescent="0.25"/>
  </sheetData>
  <mergeCells count="6">
    <mergeCell ref="D21:H21"/>
    <mergeCell ref="V21:Z21"/>
    <mergeCell ref="AB21:AF21"/>
    <mergeCell ref="AH21:AL21"/>
    <mergeCell ref="P21:T21"/>
    <mergeCell ref="J21:N21"/>
  </mergeCells>
  <pageMargins left="0.7" right="0.7" top="0.75" bottom="0.75" header="0.3" footer="0.3"/>
  <pageSetup scale="1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AB74"/>
  <sheetViews>
    <sheetView showGridLines="0" workbookViewId="0">
      <selection activeCell="D10" sqref="D10"/>
    </sheetView>
  </sheetViews>
  <sheetFormatPr defaultColWidth="9.140625" defaultRowHeight="15" outlineLevelRow="1" x14ac:dyDescent="0.25"/>
  <cols>
    <col min="1" max="1" width="53.28515625" style="242" customWidth="1"/>
    <col min="2" max="2" width="9" style="242" customWidth="1"/>
    <col min="3" max="3" width="2.7109375" style="242" customWidth="1"/>
    <col min="4" max="4" width="9" style="242" customWidth="1"/>
    <col min="5" max="5" width="1.7109375" style="242" customWidth="1"/>
    <col min="6" max="10" width="9" style="242" customWidth="1"/>
    <col min="11" max="11" width="1.7109375" style="242" customWidth="1"/>
    <col min="12" max="16" width="9" style="242" customWidth="1"/>
    <col min="17" max="17" width="2.42578125" style="242" customWidth="1"/>
    <col min="18" max="19" width="9" style="242" customWidth="1"/>
    <col min="20" max="20" width="9.140625" style="242" collapsed="1"/>
    <col min="21" max="21" width="9.28515625" style="242" customWidth="1" collapsed="1"/>
    <col min="22" max="22" width="9.28515625" style="242" customWidth="1"/>
    <col min="23" max="23" width="2.42578125" style="242" customWidth="1"/>
    <col min="24" max="25" width="9.140625" style="242"/>
    <col min="26" max="27" width="9.140625" style="242" collapsed="1"/>
    <col min="28" max="16384" width="9.140625" style="242"/>
  </cols>
  <sheetData>
    <row r="1" spans="1:19" x14ac:dyDescent="0.25">
      <c r="A1" s="316" t="s">
        <v>77</v>
      </c>
      <c r="B1" s="267">
        <v>102.7</v>
      </c>
      <c r="C1" s="293"/>
      <c r="D1" s="293"/>
      <c r="E1" s="293"/>
      <c r="F1" s="293"/>
      <c r="G1" s="293"/>
      <c r="H1" s="293"/>
      <c r="I1" s="293"/>
      <c r="J1" s="293"/>
      <c r="K1" s="293"/>
      <c r="L1" s="293"/>
      <c r="M1" s="293"/>
      <c r="N1" s="293"/>
      <c r="O1" s="293"/>
      <c r="P1" s="293"/>
      <c r="Q1" s="293"/>
      <c r="R1" s="293"/>
      <c r="S1" s="280"/>
    </row>
    <row r="2" spans="1:19" x14ac:dyDescent="0.25">
      <c r="A2" s="270" t="s">
        <v>35</v>
      </c>
      <c r="B2" s="269">
        <v>72.599999999999994</v>
      </c>
      <c r="C2" s="315"/>
      <c r="D2" s="315"/>
      <c r="E2" s="315"/>
      <c r="F2" s="294"/>
      <c r="G2" s="294"/>
      <c r="H2" s="294"/>
      <c r="I2" s="294"/>
      <c r="J2" s="294"/>
      <c r="K2" s="294"/>
      <c r="L2" s="294"/>
      <c r="M2" s="294"/>
      <c r="N2" s="294"/>
      <c r="O2" s="294"/>
      <c r="P2" s="294"/>
      <c r="Q2" s="294"/>
      <c r="R2" s="294"/>
    </row>
    <row r="3" spans="1:19" ht="15" customHeight="1" x14ac:dyDescent="0.25">
      <c r="A3" s="268" t="s">
        <v>36</v>
      </c>
      <c r="B3" s="269">
        <v>7.6</v>
      </c>
      <c r="C3" s="315"/>
      <c r="D3" s="315"/>
      <c r="E3" s="315"/>
      <c r="F3" s="294"/>
      <c r="G3" s="294"/>
      <c r="H3" s="294"/>
      <c r="I3" s="294"/>
      <c r="J3" s="294"/>
      <c r="K3" s="294"/>
      <c r="L3" s="294"/>
      <c r="M3" s="294"/>
      <c r="N3" s="294"/>
      <c r="O3" s="294"/>
      <c r="P3" s="294"/>
      <c r="Q3" s="294"/>
      <c r="R3" s="294"/>
      <c r="S3" s="298"/>
    </row>
    <row r="4" spans="1:19" s="282" customFormat="1" ht="15" customHeight="1" x14ac:dyDescent="0.25">
      <c r="A4" s="270" t="s">
        <v>37</v>
      </c>
      <c r="B4" s="269">
        <v>22.5</v>
      </c>
      <c r="C4" s="315"/>
      <c r="D4" s="315"/>
      <c r="E4" s="315"/>
      <c r="F4" s="294"/>
      <c r="G4" s="294"/>
      <c r="H4" s="294"/>
      <c r="I4" s="294"/>
      <c r="J4" s="294"/>
      <c r="K4" s="294"/>
      <c r="L4" s="294"/>
      <c r="M4" s="294"/>
      <c r="N4" s="294"/>
      <c r="O4" s="294"/>
      <c r="P4" s="294"/>
      <c r="Q4" s="294"/>
      <c r="R4" s="294"/>
      <c r="S4" s="318"/>
    </row>
    <row r="5" spans="1:19" s="282" customFormat="1" ht="15" customHeight="1" x14ac:dyDescent="0.25">
      <c r="A5" s="270"/>
      <c r="B5" s="269"/>
      <c r="C5" s="315"/>
      <c r="D5" s="315"/>
      <c r="E5" s="315"/>
      <c r="F5" s="294"/>
      <c r="G5" s="294"/>
      <c r="H5" s="294"/>
      <c r="I5" s="294"/>
      <c r="J5" s="294"/>
      <c r="K5" s="294"/>
      <c r="L5" s="294"/>
      <c r="M5" s="294"/>
      <c r="N5" s="294"/>
      <c r="O5" s="294"/>
      <c r="P5" s="294"/>
      <c r="Q5" s="294"/>
      <c r="R5" s="294"/>
      <c r="S5" s="318"/>
    </row>
    <row r="6" spans="1:19" s="282" customFormat="1" x14ac:dyDescent="0.25">
      <c r="A6" s="268" t="s">
        <v>78</v>
      </c>
      <c r="B6" s="269">
        <v>24</v>
      </c>
      <c r="C6" s="315"/>
      <c r="D6" s="315"/>
      <c r="E6" s="315"/>
      <c r="F6" s="294"/>
      <c r="G6" s="294"/>
      <c r="H6" s="294"/>
      <c r="I6" s="294"/>
      <c r="J6" s="294"/>
      <c r="K6" s="294"/>
      <c r="L6" s="294"/>
      <c r="M6" s="294"/>
      <c r="N6" s="294"/>
      <c r="O6" s="294"/>
      <c r="P6" s="294"/>
      <c r="Q6" s="294"/>
      <c r="R6" s="294"/>
      <c r="S6" s="318"/>
    </row>
    <row r="7" spans="1:19" x14ac:dyDescent="0.25">
      <c r="A7" s="319" t="s">
        <v>139</v>
      </c>
      <c r="B7" s="269">
        <v>6.8</v>
      </c>
      <c r="C7" s="315"/>
      <c r="D7" s="315"/>
      <c r="E7" s="315"/>
      <c r="F7" s="298"/>
      <c r="G7" s="298"/>
      <c r="H7" s="298"/>
      <c r="I7" s="298"/>
      <c r="J7" s="298"/>
      <c r="K7" s="298"/>
      <c r="L7" s="298"/>
      <c r="M7" s="298"/>
      <c r="N7" s="298"/>
      <c r="O7" s="298"/>
      <c r="P7" s="298"/>
      <c r="Q7" s="298"/>
      <c r="R7" s="298"/>
      <c r="S7" s="320"/>
    </row>
    <row r="8" spans="1:19" x14ac:dyDescent="0.25">
      <c r="A8" s="319"/>
      <c r="B8" s="269"/>
      <c r="C8" s="315"/>
      <c r="D8" s="315"/>
      <c r="E8" s="315"/>
      <c r="F8" s="298"/>
      <c r="G8" s="298"/>
      <c r="H8" s="298"/>
      <c r="I8" s="298"/>
      <c r="J8" s="298"/>
      <c r="K8" s="298"/>
      <c r="L8" s="298"/>
      <c r="M8" s="298"/>
      <c r="N8" s="298"/>
      <c r="O8" s="298"/>
      <c r="P8" s="298"/>
      <c r="Q8" s="298"/>
      <c r="R8" s="298"/>
      <c r="S8" s="320"/>
    </row>
    <row r="9" spans="1:19" x14ac:dyDescent="0.25">
      <c r="A9" s="270" t="s">
        <v>141</v>
      </c>
      <c r="B9" s="269">
        <v>171.5</v>
      </c>
      <c r="C9" s="315"/>
      <c r="D9" s="315"/>
      <c r="E9" s="315"/>
      <c r="F9" s="298"/>
      <c r="G9" s="298"/>
      <c r="H9" s="298"/>
      <c r="I9" s="298"/>
      <c r="J9" s="298"/>
      <c r="K9" s="298"/>
      <c r="L9" s="298"/>
      <c r="M9" s="298"/>
      <c r="N9" s="298"/>
      <c r="O9" s="298"/>
      <c r="P9" s="298"/>
      <c r="Q9" s="298"/>
      <c r="R9" s="298"/>
      <c r="S9" s="320"/>
    </row>
    <row r="10" spans="1:19" x14ac:dyDescent="0.25">
      <c r="A10" s="270" t="s">
        <v>142</v>
      </c>
      <c r="B10" s="269">
        <v>48.2</v>
      </c>
      <c r="C10" s="315"/>
      <c r="D10" s="315"/>
      <c r="E10" s="315"/>
      <c r="F10" s="298"/>
      <c r="G10" s="298"/>
      <c r="H10" s="298"/>
      <c r="I10" s="298"/>
      <c r="J10" s="298"/>
      <c r="K10" s="298"/>
      <c r="L10" s="298"/>
      <c r="M10" s="298"/>
      <c r="N10" s="298"/>
      <c r="O10" s="298"/>
      <c r="P10" s="298"/>
      <c r="Q10" s="298"/>
      <c r="R10" s="298"/>
      <c r="S10" s="320"/>
    </row>
    <row r="11" spans="1:19" x14ac:dyDescent="0.25">
      <c r="A11" s="270" t="s">
        <v>143</v>
      </c>
      <c r="B11" s="321">
        <v>219.7</v>
      </c>
      <c r="C11" s="322"/>
      <c r="D11" s="322"/>
      <c r="E11" s="322"/>
      <c r="F11" s="298"/>
      <c r="G11" s="298"/>
      <c r="H11" s="298"/>
      <c r="I11" s="298"/>
      <c r="J11" s="298"/>
      <c r="K11" s="298"/>
      <c r="L11" s="298"/>
      <c r="M11" s="298"/>
      <c r="N11" s="298"/>
      <c r="O11" s="298"/>
      <c r="P11" s="298"/>
      <c r="Q11" s="298"/>
      <c r="R11" s="298"/>
      <c r="S11" s="320"/>
    </row>
    <row r="12" spans="1:19" x14ac:dyDescent="0.25">
      <c r="A12" s="268" t="s">
        <v>98</v>
      </c>
      <c r="B12" s="269">
        <v>53.7</v>
      </c>
      <c r="C12" s="315"/>
      <c r="D12" s="315"/>
      <c r="E12" s="315"/>
      <c r="F12" s="298"/>
      <c r="G12" s="298"/>
      <c r="H12" s="298"/>
      <c r="I12" s="298"/>
      <c r="J12" s="298"/>
      <c r="K12" s="298"/>
      <c r="L12" s="298"/>
      <c r="M12" s="298"/>
      <c r="N12" s="298"/>
      <c r="O12" s="298"/>
      <c r="P12" s="298"/>
      <c r="Q12" s="298"/>
      <c r="R12" s="298"/>
      <c r="S12" s="320"/>
    </row>
    <row r="13" spans="1:19" x14ac:dyDescent="0.25">
      <c r="A13" s="270" t="s">
        <v>99</v>
      </c>
      <c r="B13" s="269">
        <v>166</v>
      </c>
      <c r="C13" s="315"/>
      <c r="D13" s="315"/>
      <c r="E13" s="315"/>
      <c r="F13" s="298"/>
      <c r="G13" s="298"/>
      <c r="H13" s="298"/>
      <c r="I13" s="298"/>
      <c r="J13" s="298"/>
      <c r="K13" s="298"/>
      <c r="L13" s="298"/>
      <c r="M13" s="298"/>
      <c r="N13" s="298"/>
      <c r="O13" s="298"/>
      <c r="P13" s="298"/>
      <c r="Q13" s="298"/>
      <c r="R13" s="298"/>
      <c r="S13" s="320"/>
    </row>
    <row r="14" spans="1:19" x14ac:dyDescent="0.25">
      <c r="A14" s="270"/>
      <c r="B14" s="269"/>
      <c r="C14" s="315"/>
      <c r="D14" s="315"/>
      <c r="E14" s="315"/>
      <c r="F14" s="298"/>
      <c r="G14" s="298"/>
      <c r="H14" s="298"/>
      <c r="I14" s="298"/>
      <c r="J14" s="298"/>
      <c r="K14" s="298"/>
      <c r="L14" s="298"/>
      <c r="M14" s="298"/>
      <c r="N14" s="298"/>
      <c r="O14" s="298"/>
      <c r="P14" s="298"/>
      <c r="Q14" s="298"/>
      <c r="R14" s="298"/>
      <c r="S14" s="320"/>
    </row>
    <row r="15" spans="1:19" ht="15.75" thickBot="1" x14ac:dyDescent="0.3">
      <c r="A15" s="323" t="s">
        <v>95</v>
      </c>
      <c r="B15" s="324">
        <v>121.7</v>
      </c>
      <c r="C15" s="322"/>
      <c r="D15" s="322"/>
      <c r="E15" s="322"/>
      <c r="F15" s="298"/>
      <c r="G15" s="298"/>
      <c r="H15" s="298"/>
      <c r="I15" s="298"/>
      <c r="J15" s="298"/>
      <c r="K15" s="298"/>
      <c r="L15" s="298"/>
      <c r="M15" s="298"/>
      <c r="N15" s="298"/>
      <c r="O15" s="298"/>
      <c r="P15" s="298"/>
      <c r="Q15" s="298"/>
      <c r="R15" s="298"/>
      <c r="S15" s="320"/>
    </row>
    <row r="17" spans="1:28" ht="15.75" thickBot="1" x14ac:dyDescent="0.3"/>
    <row r="18" spans="1:28" ht="15.75" thickBot="1" x14ac:dyDescent="0.3">
      <c r="A18" s="270"/>
      <c r="B18" s="298"/>
      <c r="C18" s="298"/>
      <c r="D18" s="325">
        <v>2019</v>
      </c>
      <c r="E18" s="298"/>
      <c r="F18" s="974">
        <v>2018</v>
      </c>
      <c r="G18" s="975"/>
      <c r="H18" s="975"/>
      <c r="I18" s="975"/>
      <c r="J18" s="976"/>
      <c r="K18" s="298"/>
      <c r="L18" s="974">
        <v>2017</v>
      </c>
      <c r="M18" s="975"/>
      <c r="N18" s="975"/>
      <c r="O18" s="975"/>
      <c r="P18" s="976"/>
      <c r="Q18" s="298"/>
      <c r="R18" s="974">
        <v>2016</v>
      </c>
      <c r="S18" s="975"/>
      <c r="T18" s="975"/>
      <c r="U18" s="975"/>
      <c r="V18" s="976"/>
      <c r="X18" s="974">
        <v>2015</v>
      </c>
      <c r="Y18" s="975"/>
      <c r="Z18" s="975"/>
      <c r="AA18" s="975"/>
      <c r="AB18" s="976"/>
    </row>
    <row r="19" spans="1:28" s="282" customFormat="1" x14ac:dyDescent="0.25">
      <c r="A19" s="270"/>
      <c r="B19" s="298"/>
      <c r="C19" s="298"/>
      <c r="D19" s="326" t="s">
        <v>277</v>
      </c>
      <c r="E19" s="298"/>
      <c r="F19" s="327" t="s">
        <v>277</v>
      </c>
      <c r="G19" s="317" t="s">
        <v>278</v>
      </c>
      <c r="H19" s="317" t="s">
        <v>279</v>
      </c>
      <c r="I19" s="317" t="s">
        <v>280</v>
      </c>
      <c r="J19" s="328" t="s">
        <v>261</v>
      </c>
      <c r="K19" s="298"/>
      <c r="L19" s="327" t="s">
        <v>277</v>
      </c>
      <c r="M19" s="317" t="s">
        <v>278</v>
      </c>
      <c r="N19" s="317" t="s">
        <v>279</v>
      </c>
      <c r="O19" s="317" t="s">
        <v>280</v>
      </c>
      <c r="P19" s="328" t="s">
        <v>262</v>
      </c>
      <c r="Q19" s="298"/>
      <c r="R19" s="327" t="s">
        <v>277</v>
      </c>
      <c r="S19" s="317" t="s">
        <v>278</v>
      </c>
      <c r="T19" s="317" t="s">
        <v>279</v>
      </c>
      <c r="U19" s="317" t="s">
        <v>280</v>
      </c>
      <c r="V19" s="328" t="s">
        <v>263</v>
      </c>
      <c r="W19" s="242"/>
      <c r="X19" s="327" t="s">
        <v>277</v>
      </c>
      <c r="Y19" s="317" t="s">
        <v>278</v>
      </c>
      <c r="Z19" s="317" t="s">
        <v>279</v>
      </c>
      <c r="AA19" s="317" t="s">
        <v>280</v>
      </c>
      <c r="AB19" s="328" t="s">
        <v>264</v>
      </c>
    </row>
    <row r="20" spans="1:28" s="282" customFormat="1" x14ac:dyDescent="0.25">
      <c r="A20" s="242"/>
      <c r="B20" s="320"/>
      <c r="C20" s="320"/>
      <c r="D20" s="313"/>
      <c r="E20" s="320"/>
      <c r="F20" s="329"/>
      <c r="G20" s="320"/>
      <c r="H20" s="320"/>
      <c r="I20" s="320"/>
      <c r="J20" s="330"/>
      <c r="K20" s="320"/>
      <c r="L20" s="329"/>
      <c r="M20" s="320"/>
      <c r="N20" s="320"/>
      <c r="O20" s="320"/>
      <c r="P20" s="330"/>
      <c r="Q20" s="320"/>
      <c r="R20" s="329"/>
      <c r="S20" s="320"/>
      <c r="T20" s="320"/>
      <c r="U20" s="320"/>
      <c r="V20" s="330"/>
      <c r="W20" s="242"/>
      <c r="X20" s="329"/>
      <c r="Y20" s="320"/>
      <c r="Z20" s="320"/>
      <c r="AA20" s="320"/>
      <c r="AB20" s="330"/>
    </row>
    <row r="21" spans="1:28" s="282" customFormat="1" x14ac:dyDescent="0.25">
      <c r="A21" s="282" t="s">
        <v>3</v>
      </c>
      <c r="B21" s="331"/>
      <c r="C21" s="331"/>
      <c r="D21" s="310">
        <v>10025</v>
      </c>
      <c r="E21" s="331"/>
      <c r="F21" s="332">
        <v>16342</v>
      </c>
      <c r="G21" s="331">
        <v>19527</v>
      </c>
      <c r="H21" s="331">
        <v>17300</v>
      </c>
      <c r="I21" s="331">
        <v>14268</v>
      </c>
      <c r="J21" s="333">
        <v>67437</v>
      </c>
      <c r="K21" s="331"/>
      <c r="L21" s="332">
        <v>13128</v>
      </c>
      <c r="M21" s="331">
        <v>15549</v>
      </c>
      <c r="N21" s="331">
        <v>13948</v>
      </c>
      <c r="O21" s="331">
        <v>13074</v>
      </c>
      <c r="P21" s="333">
        <v>55699</v>
      </c>
      <c r="Q21" s="331"/>
      <c r="R21" s="332">
        <v>13717</v>
      </c>
      <c r="S21" s="331">
        <v>14684</v>
      </c>
      <c r="T21" s="331">
        <v>15920</v>
      </c>
      <c r="U21" s="331">
        <v>15002</v>
      </c>
      <c r="V21" s="333">
        <v>59323</v>
      </c>
      <c r="X21" s="332">
        <v>0</v>
      </c>
      <c r="Y21" s="331">
        <v>0</v>
      </c>
      <c r="Z21" s="331">
        <v>8856</v>
      </c>
      <c r="AA21" s="331">
        <v>8567</v>
      </c>
      <c r="AB21" s="333">
        <v>17423</v>
      </c>
    </row>
    <row r="22" spans="1:28" s="338" customFormat="1" ht="15" customHeight="1" x14ac:dyDescent="0.25">
      <c r="A22" s="282" t="s">
        <v>4</v>
      </c>
      <c r="B22" s="334"/>
      <c r="C22" s="334"/>
      <c r="D22" s="311">
        <v>5151</v>
      </c>
      <c r="E22" s="334"/>
      <c r="F22" s="335">
        <v>9396</v>
      </c>
      <c r="G22" s="334">
        <v>10025</v>
      </c>
      <c r="H22" s="334">
        <v>10204</v>
      </c>
      <c r="I22" s="334">
        <v>8935</v>
      </c>
      <c r="J22" s="336">
        <v>38560</v>
      </c>
      <c r="K22" s="334"/>
      <c r="L22" s="335">
        <v>6912</v>
      </c>
      <c r="M22" s="334">
        <v>8708</v>
      </c>
      <c r="N22" s="334">
        <v>7792</v>
      </c>
      <c r="O22" s="334">
        <v>7186</v>
      </c>
      <c r="P22" s="336">
        <v>30598</v>
      </c>
      <c r="Q22" s="334"/>
      <c r="R22" s="335">
        <v>6668</v>
      </c>
      <c r="S22" s="334">
        <v>8786</v>
      </c>
      <c r="T22" s="334">
        <v>8988</v>
      </c>
      <c r="U22" s="334">
        <v>8376</v>
      </c>
      <c r="V22" s="336">
        <v>32818</v>
      </c>
      <c r="W22" s="337"/>
      <c r="X22" s="335">
        <v>0</v>
      </c>
      <c r="Y22" s="334">
        <v>0</v>
      </c>
      <c r="Z22" s="334">
        <v>7251</v>
      </c>
      <c r="AA22" s="334">
        <v>4677</v>
      </c>
      <c r="AB22" s="336">
        <v>11928</v>
      </c>
    </row>
    <row r="23" spans="1:28" ht="15" customHeight="1" x14ac:dyDescent="0.25">
      <c r="A23" s="282" t="s">
        <v>5</v>
      </c>
      <c r="B23" s="331"/>
      <c r="C23" s="331"/>
      <c r="D23" s="310">
        <v>4874</v>
      </c>
      <c r="E23" s="331"/>
      <c r="F23" s="332">
        <v>6946</v>
      </c>
      <c r="G23" s="331">
        <v>9502</v>
      </c>
      <c r="H23" s="331">
        <v>7096</v>
      </c>
      <c r="I23" s="331">
        <v>5333</v>
      </c>
      <c r="J23" s="333">
        <v>28877</v>
      </c>
      <c r="K23" s="331"/>
      <c r="L23" s="332">
        <v>6216</v>
      </c>
      <c r="M23" s="331">
        <v>6841</v>
      </c>
      <c r="N23" s="331">
        <v>6156</v>
      </c>
      <c r="O23" s="331">
        <v>5888</v>
      </c>
      <c r="P23" s="333">
        <v>25101</v>
      </c>
      <c r="Q23" s="331"/>
      <c r="R23" s="332">
        <v>7049</v>
      </c>
      <c r="S23" s="331">
        <v>5898</v>
      </c>
      <c r="T23" s="331">
        <v>6932</v>
      </c>
      <c r="U23" s="331">
        <v>6626</v>
      </c>
      <c r="V23" s="333">
        <v>26505</v>
      </c>
      <c r="W23" s="282"/>
      <c r="X23" s="332">
        <v>0</v>
      </c>
      <c r="Y23" s="331">
        <v>0</v>
      </c>
      <c r="Z23" s="331">
        <v>1605</v>
      </c>
      <c r="AA23" s="331">
        <v>3890</v>
      </c>
      <c r="AB23" s="333">
        <v>5495</v>
      </c>
    </row>
    <row r="24" spans="1:28" ht="15" hidden="1" customHeight="1" outlineLevel="1" x14ac:dyDescent="0.25">
      <c r="A24" s="242" t="s">
        <v>6</v>
      </c>
      <c r="B24" s="339"/>
      <c r="C24" s="339"/>
      <c r="D24" s="312">
        <v>5192</v>
      </c>
      <c r="E24" s="339"/>
      <c r="F24" s="340">
        <v>6566</v>
      </c>
      <c r="G24" s="339">
        <v>7191</v>
      </c>
      <c r="H24" s="339">
        <v>6768</v>
      </c>
      <c r="I24" s="339">
        <v>5216</v>
      </c>
      <c r="J24" s="341">
        <v>25741</v>
      </c>
      <c r="K24" s="339"/>
      <c r="L24" s="340">
        <v>4796</v>
      </c>
      <c r="M24" s="339">
        <v>5641</v>
      </c>
      <c r="N24" s="339">
        <v>5065</v>
      </c>
      <c r="O24" s="339">
        <v>5589</v>
      </c>
      <c r="P24" s="341">
        <v>21091</v>
      </c>
      <c r="Q24" s="339"/>
      <c r="R24" s="340">
        <v>5745</v>
      </c>
      <c r="S24" s="339">
        <v>6258</v>
      </c>
      <c r="T24" s="339">
        <v>5071</v>
      </c>
      <c r="U24" s="339">
        <v>4252</v>
      </c>
      <c r="V24" s="341">
        <v>21326</v>
      </c>
      <c r="X24" s="340">
        <v>0</v>
      </c>
      <c r="Y24" s="339">
        <v>0</v>
      </c>
      <c r="Z24" s="339">
        <v>4693</v>
      </c>
      <c r="AA24" s="339">
        <v>5106</v>
      </c>
      <c r="AB24" s="341">
        <v>9799</v>
      </c>
    </row>
    <row r="25" spans="1:28" s="283" customFormat="1" ht="15" hidden="1" customHeight="1" outlineLevel="1" x14ac:dyDescent="0.25">
      <c r="A25" s="242" t="s">
        <v>7</v>
      </c>
      <c r="B25" s="339"/>
      <c r="C25" s="339"/>
      <c r="D25" s="312">
        <v>60</v>
      </c>
      <c r="E25" s="339"/>
      <c r="F25" s="340">
        <v>87</v>
      </c>
      <c r="G25" s="339">
        <v>88</v>
      </c>
      <c r="H25" s="339">
        <v>88</v>
      </c>
      <c r="I25" s="339">
        <v>87</v>
      </c>
      <c r="J25" s="341">
        <v>350</v>
      </c>
      <c r="K25" s="339"/>
      <c r="L25" s="340">
        <v>87</v>
      </c>
      <c r="M25" s="339">
        <v>88</v>
      </c>
      <c r="N25" s="339">
        <v>87</v>
      </c>
      <c r="O25" s="339">
        <v>88</v>
      </c>
      <c r="P25" s="341">
        <v>350</v>
      </c>
      <c r="Q25" s="339"/>
      <c r="R25" s="340">
        <v>85</v>
      </c>
      <c r="S25" s="339">
        <v>88</v>
      </c>
      <c r="T25" s="339">
        <v>88</v>
      </c>
      <c r="U25" s="339">
        <v>89</v>
      </c>
      <c r="V25" s="341">
        <v>350</v>
      </c>
      <c r="W25" s="242"/>
      <c r="X25" s="340">
        <v>0</v>
      </c>
      <c r="Y25" s="339">
        <v>0</v>
      </c>
      <c r="Z25" s="339">
        <v>86</v>
      </c>
      <c r="AA25" s="339">
        <v>89</v>
      </c>
      <c r="AB25" s="341">
        <v>175</v>
      </c>
    </row>
    <row r="26" spans="1:28" s="346" customFormat="1" ht="15" hidden="1" customHeight="1" outlineLevel="1" x14ac:dyDescent="0.25">
      <c r="A26" s="242" t="s">
        <v>8</v>
      </c>
      <c r="B26" s="342"/>
      <c r="C26" s="342"/>
      <c r="D26" s="343">
        <v>740</v>
      </c>
      <c r="E26" s="342"/>
      <c r="F26" s="344">
        <v>1162</v>
      </c>
      <c r="G26" s="342">
        <v>1139</v>
      </c>
      <c r="H26" s="342">
        <v>1125</v>
      </c>
      <c r="I26" s="342">
        <v>1114</v>
      </c>
      <c r="J26" s="345">
        <v>4540</v>
      </c>
      <c r="K26" s="342"/>
      <c r="L26" s="344">
        <v>1110</v>
      </c>
      <c r="M26" s="342">
        <v>1092</v>
      </c>
      <c r="N26" s="342">
        <v>1172</v>
      </c>
      <c r="O26" s="342">
        <v>1156</v>
      </c>
      <c r="P26" s="345">
        <v>4530</v>
      </c>
      <c r="Q26" s="342"/>
      <c r="R26" s="344">
        <v>856</v>
      </c>
      <c r="S26" s="342">
        <v>1334</v>
      </c>
      <c r="T26" s="342">
        <v>1219</v>
      </c>
      <c r="U26" s="342">
        <v>1099</v>
      </c>
      <c r="V26" s="345">
        <v>4508</v>
      </c>
      <c r="W26" s="242"/>
      <c r="X26" s="344">
        <v>0</v>
      </c>
      <c r="Y26" s="342">
        <v>0</v>
      </c>
      <c r="Z26" s="342">
        <v>780</v>
      </c>
      <c r="AA26" s="342">
        <v>890</v>
      </c>
      <c r="AB26" s="345">
        <v>1670</v>
      </c>
    </row>
    <row r="27" spans="1:28" ht="15" hidden="1" customHeight="1" outlineLevel="1" x14ac:dyDescent="0.25">
      <c r="A27" s="242" t="s">
        <v>9</v>
      </c>
      <c r="B27" s="347"/>
      <c r="C27" s="347"/>
      <c r="D27" s="314">
        <v>0</v>
      </c>
      <c r="E27" s="347"/>
      <c r="F27" s="348">
        <v>0</v>
      </c>
      <c r="G27" s="347">
        <v>0</v>
      </c>
      <c r="H27" s="347">
        <v>0</v>
      </c>
      <c r="I27" s="347">
        <v>0</v>
      </c>
      <c r="J27" s="349">
        <v>0</v>
      </c>
      <c r="K27" s="347"/>
      <c r="L27" s="348">
        <v>0</v>
      </c>
      <c r="M27" s="347">
        <v>0</v>
      </c>
      <c r="N27" s="347">
        <v>0</v>
      </c>
      <c r="O27" s="347">
        <v>8461</v>
      </c>
      <c r="P27" s="349">
        <v>8461</v>
      </c>
      <c r="Q27" s="347"/>
      <c r="R27" s="348">
        <v>0</v>
      </c>
      <c r="S27" s="347">
        <v>0</v>
      </c>
      <c r="T27" s="347">
        <v>0</v>
      </c>
      <c r="U27" s="347">
        <v>0</v>
      </c>
      <c r="V27" s="349">
        <v>0</v>
      </c>
      <c r="W27" s="283"/>
      <c r="X27" s="348">
        <v>0</v>
      </c>
      <c r="Y27" s="347">
        <v>0</v>
      </c>
      <c r="Z27" s="347">
        <v>0</v>
      </c>
      <c r="AA27" s="347">
        <v>0</v>
      </c>
      <c r="AB27" s="349">
        <v>0</v>
      </c>
    </row>
    <row r="28" spans="1:28" ht="15" customHeight="1" collapsed="1" x14ac:dyDescent="0.25">
      <c r="A28" s="282" t="s">
        <v>10</v>
      </c>
      <c r="B28" s="331"/>
      <c r="C28" s="331"/>
      <c r="D28" s="310">
        <v>-1118</v>
      </c>
      <c r="E28" s="331"/>
      <c r="F28" s="332">
        <v>-869</v>
      </c>
      <c r="G28" s="331">
        <v>1084</v>
      </c>
      <c r="H28" s="331">
        <v>-885</v>
      </c>
      <c r="I28" s="331">
        <v>-1084</v>
      </c>
      <c r="J28" s="333">
        <v>-1754</v>
      </c>
      <c r="K28" s="331"/>
      <c r="L28" s="332">
        <v>223</v>
      </c>
      <c r="M28" s="331">
        <v>20</v>
      </c>
      <c r="N28" s="331">
        <v>-168</v>
      </c>
      <c r="O28" s="331">
        <v>-9406</v>
      </c>
      <c r="P28" s="333">
        <v>-9331</v>
      </c>
      <c r="Q28" s="331"/>
      <c r="R28" s="332">
        <v>363</v>
      </c>
      <c r="S28" s="331">
        <v>-1782</v>
      </c>
      <c r="T28" s="331">
        <v>554</v>
      </c>
      <c r="U28" s="331">
        <v>1186</v>
      </c>
      <c r="V28" s="333">
        <v>321</v>
      </c>
      <c r="W28" s="282"/>
      <c r="X28" s="332">
        <v>0</v>
      </c>
      <c r="Y28" s="331">
        <v>0</v>
      </c>
      <c r="Z28" s="331">
        <v>-3954</v>
      </c>
      <c r="AA28" s="331">
        <v>-2195</v>
      </c>
      <c r="AB28" s="333">
        <v>-6149</v>
      </c>
    </row>
    <row r="29" spans="1:28" ht="15" hidden="1" customHeight="1" outlineLevel="1" x14ac:dyDescent="0.25">
      <c r="A29" s="242" t="s">
        <v>11</v>
      </c>
      <c r="B29" s="339"/>
      <c r="C29" s="339"/>
      <c r="D29" s="312">
        <v>31</v>
      </c>
      <c r="E29" s="339"/>
      <c r="F29" s="340">
        <v>35</v>
      </c>
      <c r="G29" s="339">
        <v>28</v>
      </c>
      <c r="H29" s="339">
        <v>37</v>
      </c>
      <c r="I29" s="339">
        <v>29</v>
      </c>
      <c r="J29" s="341">
        <v>129</v>
      </c>
      <c r="K29" s="339"/>
      <c r="L29" s="340">
        <v>114</v>
      </c>
      <c r="M29" s="339">
        <v>137</v>
      </c>
      <c r="N29" s="339">
        <v>25</v>
      </c>
      <c r="O29" s="339">
        <v>30</v>
      </c>
      <c r="P29" s="341">
        <v>306</v>
      </c>
      <c r="Q29" s="339"/>
      <c r="R29" s="340">
        <v>165</v>
      </c>
      <c r="S29" s="339">
        <v>1142</v>
      </c>
      <c r="T29" s="339">
        <v>441</v>
      </c>
      <c r="U29" s="339">
        <v>1153</v>
      </c>
      <c r="V29" s="341">
        <v>2901</v>
      </c>
      <c r="X29" s="340">
        <v>0</v>
      </c>
      <c r="Y29" s="339">
        <v>0</v>
      </c>
      <c r="Z29" s="339">
        <v>29</v>
      </c>
      <c r="AA29" s="339">
        <v>71</v>
      </c>
      <c r="AB29" s="341">
        <v>100</v>
      </c>
    </row>
    <row r="30" spans="1:28" ht="15" hidden="1" customHeight="1" outlineLevel="1" x14ac:dyDescent="0.25">
      <c r="A30" s="242" t="s">
        <v>12</v>
      </c>
      <c r="B30" s="339"/>
      <c r="C30" s="339"/>
      <c r="D30" s="312">
        <v>2</v>
      </c>
      <c r="E30" s="339"/>
      <c r="F30" s="340">
        <v>3</v>
      </c>
      <c r="G30" s="339">
        <v>5</v>
      </c>
      <c r="H30" s="339">
        <v>2</v>
      </c>
      <c r="I30" s="339">
        <v>3</v>
      </c>
      <c r="J30" s="341">
        <v>13</v>
      </c>
      <c r="K30" s="339"/>
      <c r="L30" s="340">
        <v>4</v>
      </c>
      <c r="M30" s="339">
        <v>3</v>
      </c>
      <c r="N30" s="339">
        <v>30</v>
      </c>
      <c r="O30" s="339">
        <v>4</v>
      </c>
      <c r="P30" s="341">
        <v>41</v>
      </c>
      <c r="Q30" s="339"/>
      <c r="R30" s="340">
        <v>1</v>
      </c>
      <c r="S30" s="339">
        <v>3</v>
      </c>
      <c r="T30" s="339">
        <v>3</v>
      </c>
      <c r="U30" s="339">
        <v>2</v>
      </c>
      <c r="V30" s="341">
        <v>9</v>
      </c>
      <c r="X30" s="340">
        <v>0</v>
      </c>
      <c r="Y30" s="339">
        <v>0</v>
      </c>
      <c r="Z30" s="339">
        <v>6</v>
      </c>
      <c r="AA30" s="339">
        <v>1</v>
      </c>
      <c r="AB30" s="341">
        <v>7</v>
      </c>
    </row>
    <row r="31" spans="1:28" s="346" customFormat="1" ht="15" hidden="1" customHeight="1" outlineLevel="1" x14ac:dyDescent="0.25">
      <c r="A31" s="242" t="s">
        <v>13</v>
      </c>
      <c r="B31" s="339"/>
      <c r="C31" s="339"/>
      <c r="D31" s="312">
        <v>936</v>
      </c>
      <c r="E31" s="339"/>
      <c r="F31" s="340">
        <v>1126</v>
      </c>
      <c r="G31" s="339">
        <v>1289</v>
      </c>
      <c r="H31" s="339">
        <v>1317</v>
      </c>
      <c r="I31" s="339">
        <v>1324</v>
      </c>
      <c r="J31" s="341">
        <v>5056</v>
      </c>
      <c r="K31" s="339"/>
      <c r="L31" s="340">
        <v>1115</v>
      </c>
      <c r="M31" s="339">
        <v>1137</v>
      </c>
      <c r="N31" s="339">
        <v>959</v>
      </c>
      <c r="O31" s="339">
        <v>939</v>
      </c>
      <c r="P31" s="341">
        <v>4150</v>
      </c>
      <c r="Q31" s="339"/>
      <c r="R31" s="340">
        <v>858</v>
      </c>
      <c r="S31" s="339">
        <v>929</v>
      </c>
      <c r="T31" s="339">
        <v>1145</v>
      </c>
      <c r="U31" s="339">
        <v>1133</v>
      </c>
      <c r="V31" s="341">
        <v>4065</v>
      </c>
      <c r="W31" s="242"/>
      <c r="X31" s="340">
        <v>0</v>
      </c>
      <c r="Y31" s="339">
        <v>0</v>
      </c>
      <c r="Z31" s="339">
        <v>407</v>
      </c>
      <c r="AA31" s="339">
        <v>542</v>
      </c>
      <c r="AB31" s="341">
        <v>949</v>
      </c>
    </row>
    <row r="32" spans="1:28" ht="17.25" hidden="1" customHeight="1" outlineLevel="1" x14ac:dyDescent="0.4">
      <c r="A32" s="242" t="s">
        <v>14</v>
      </c>
      <c r="B32" s="350"/>
      <c r="C32" s="350"/>
      <c r="D32" s="351">
        <v>-541</v>
      </c>
      <c r="E32" s="350"/>
      <c r="F32" s="352">
        <v>-485</v>
      </c>
      <c r="G32" s="350">
        <v>-188</v>
      </c>
      <c r="H32" s="350">
        <v>-490</v>
      </c>
      <c r="I32" s="350">
        <v>-297</v>
      </c>
      <c r="J32" s="353">
        <v>-1460</v>
      </c>
      <c r="K32" s="350"/>
      <c r="L32" s="352">
        <v>-71</v>
      </c>
      <c r="M32" s="350">
        <v>-409</v>
      </c>
      <c r="N32" s="350">
        <v>-464</v>
      </c>
      <c r="O32" s="350">
        <v>-525</v>
      </c>
      <c r="P32" s="353">
        <v>-1469</v>
      </c>
      <c r="Q32" s="350"/>
      <c r="R32" s="352">
        <v>138</v>
      </c>
      <c r="S32" s="350">
        <v>-1081</v>
      </c>
      <c r="T32" s="350">
        <v>-525</v>
      </c>
      <c r="U32" s="350">
        <v>-214</v>
      </c>
      <c r="V32" s="353">
        <v>-1682</v>
      </c>
      <c r="X32" s="352">
        <v>0</v>
      </c>
      <c r="Y32" s="350">
        <v>0</v>
      </c>
      <c r="Z32" s="350">
        <v>-1293</v>
      </c>
      <c r="AA32" s="350">
        <v>5</v>
      </c>
      <c r="AB32" s="353">
        <v>-1288</v>
      </c>
    </row>
    <row r="33" spans="1:28" ht="15" customHeight="1" collapsed="1" x14ac:dyDescent="0.25">
      <c r="A33" s="282" t="s">
        <v>17</v>
      </c>
      <c r="B33" s="331"/>
      <c r="C33" s="331"/>
      <c r="D33" s="310">
        <v>-1546</v>
      </c>
      <c r="E33" s="331"/>
      <c r="F33" s="332">
        <v>-1548</v>
      </c>
      <c r="G33" s="331">
        <v>-50</v>
      </c>
      <c r="H33" s="331">
        <v>-1751</v>
      </c>
      <c r="I33" s="331">
        <v>-2143</v>
      </c>
      <c r="J33" s="333">
        <v>-5492</v>
      </c>
      <c r="K33" s="331"/>
      <c r="L33" s="332">
        <v>-939</v>
      </c>
      <c r="M33" s="331">
        <v>-848</v>
      </c>
      <c r="N33" s="331">
        <v>-718</v>
      </c>
      <c r="O33" s="331">
        <v>-9854</v>
      </c>
      <c r="P33" s="333">
        <v>-12359</v>
      </c>
      <c r="Q33" s="331"/>
      <c r="R33" s="332">
        <v>-799</v>
      </c>
      <c r="S33" s="331">
        <v>-2775</v>
      </c>
      <c r="T33" s="331">
        <v>-510</v>
      </c>
      <c r="U33" s="331">
        <v>-888</v>
      </c>
      <c r="V33" s="333">
        <v>-4972</v>
      </c>
      <c r="W33" s="282"/>
      <c r="X33" s="332">
        <v>0</v>
      </c>
      <c r="Y33" s="331">
        <v>0</v>
      </c>
      <c r="Z33" s="331">
        <v>-3103</v>
      </c>
      <c r="AA33" s="331">
        <v>-2814</v>
      </c>
      <c r="AB33" s="333">
        <v>-5917</v>
      </c>
    </row>
    <row r="34" spans="1:28" ht="15" hidden="1" customHeight="1" outlineLevel="1" x14ac:dyDescent="0.25">
      <c r="A34" s="283" t="s">
        <v>47</v>
      </c>
      <c r="B34" s="339"/>
      <c r="C34" s="339"/>
      <c r="D34" s="312"/>
      <c r="E34" s="339"/>
      <c r="F34" s="340"/>
      <c r="G34" s="339"/>
      <c r="H34" s="339"/>
      <c r="I34" s="339"/>
      <c r="J34" s="341"/>
      <c r="K34" s="339"/>
      <c r="L34" s="340"/>
      <c r="M34" s="339"/>
      <c r="N34" s="339"/>
      <c r="O34" s="339"/>
      <c r="P34" s="341"/>
      <c r="Q34" s="339"/>
      <c r="R34" s="340">
        <v>0</v>
      </c>
      <c r="S34" s="339">
        <v>0</v>
      </c>
      <c r="T34" s="339">
        <v>0</v>
      </c>
      <c r="U34" s="339"/>
      <c r="V34" s="341"/>
      <c r="X34" s="340"/>
      <c r="Y34" s="339"/>
      <c r="Z34" s="339"/>
      <c r="AA34" s="339"/>
      <c r="AB34" s="341"/>
    </row>
    <row r="35" spans="1:28" ht="15" hidden="1" customHeight="1" outlineLevel="1" x14ac:dyDescent="0.25">
      <c r="A35" s="242" t="s">
        <v>14</v>
      </c>
      <c r="B35" s="339"/>
      <c r="C35" s="339"/>
      <c r="D35" s="312"/>
      <c r="E35" s="339"/>
      <c r="F35" s="340">
        <v>-485</v>
      </c>
      <c r="G35" s="339">
        <v>-188</v>
      </c>
      <c r="H35" s="339">
        <v>-490</v>
      </c>
      <c r="I35" s="339">
        <v>-297</v>
      </c>
      <c r="J35" s="341">
        <v>-1460</v>
      </c>
      <c r="K35" s="339"/>
      <c r="L35" s="340">
        <v>-71</v>
      </c>
      <c r="M35" s="339">
        <v>-410</v>
      </c>
      <c r="N35" s="339">
        <v>-463</v>
      </c>
      <c r="O35" s="339">
        <v>-525</v>
      </c>
      <c r="P35" s="341">
        <v>-1469</v>
      </c>
      <c r="Q35" s="339"/>
      <c r="R35" s="340">
        <v>138</v>
      </c>
      <c r="S35" s="339">
        <v>-1081</v>
      </c>
      <c r="T35" s="339">
        <v>-525</v>
      </c>
      <c r="U35" s="339">
        <v>-214</v>
      </c>
      <c r="V35" s="341">
        <v>-1682</v>
      </c>
      <c r="X35" s="340">
        <v>0</v>
      </c>
      <c r="Y35" s="339">
        <v>0</v>
      </c>
      <c r="Z35" s="339">
        <v>-1293</v>
      </c>
      <c r="AA35" s="339">
        <v>5</v>
      </c>
      <c r="AB35" s="341">
        <v>-1288</v>
      </c>
    </row>
    <row r="36" spans="1:28" ht="15" hidden="1" customHeight="1" outlineLevel="1" x14ac:dyDescent="0.25">
      <c r="A36" s="242" t="s">
        <v>12</v>
      </c>
      <c r="B36" s="339"/>
      <c r="C36" s="339"/>
      <c r="D36" s="312"/>
      <c r="E36" s="339"/>
      <c r="F36" s="340">
        <v>3</v>
      </c>
      <c r="G36" s="339">
        <v>5</v>
      </c>
      <c r="H36" s="339">
        <v>2</v>
      </c>
      <c r="I36" s="339">
        <v>3</v>
      </c>
      <c r="J36" s="341">
        <v>13</v>
      </c>
      <c r="K36" s="339"/>
      <c r="L36" s="340">
        <v>4</v>
      </c>
      <c r="M36" s="339">
        <v>3</v>
      </c>
      <c r="N36" s="339">
        <v>30</v>
      </c>
      <c r="O36" s="339">
        <v>4</v>
      </c>
      <c r="P36" s="341">
        <v>41</v>
      </c>
      <c r="Q36" s="339"/>
      <c r="R36" s="340">
        <v>1</v>
      </c>
      <c r="S36" s="339">
        <v>3</v>
      </c>
      <c r="T36" s="339">
        <v>3</v>
      </c>
      <c r="U36" s="339">
        <v>2</v>
      </c>
      <c r="V36" s="341">
        <v>9</v>
      </c>
      <c r="X36" s="340">
        <v>0</v>
      </c>
      <c r="Y36" s="339">
        <v>0</v>
      </c>
      <c r="Z36" s="339">
        <v>6</v>
      </c>
      <c r="AA36" s="339">
        <v>1</v>
      </c>
      <c r="AB36" s="341">
        <v>7</v>
      </c>
    </row>
    <row r="37" spans="1:28" s="283" customFormat="1" ht="15" hidden="1" customHeight="1" outlineLevel="1" x14ac:dyDescent="0.25">
      <c r="A37" s="242" t="s">
        <v>13</v>
      </c>
      <c r="B37" s="339"/>
      <c r="C37" s="339"/>
      <c r="D37" s="312"/>
      <c r="E37" s="339"/>
      <c r="F37" s="340">
        <v>1126</v>
      </c>
      <c r="G37" s="339">
        <v>1289</v>
      </c>
      <c r="H37" s="339">
        <v>1317</v>
      </c>
      <c r="I37" s="339">
        <v>1324</v>
      </c>
      <c r="J37" s="341">
        <v>5056</v>
      </c>
      <c r="K37" s="339"/>
      <c r="L37" s="340">
        <v>1115</v>
      </c>
      <c r="M37" s="339">
        <v>1137</v>
      </c>
      <c r="N37" s="339">
        <v>959</v>
      </c>
      <c r="O37" s="339">
        <v>939</v>
      </c>
      <c r="P37" s="341">
        <v>4150</v>
      </c>
      <c r="Q37" s="339"/>
      <c r="R37" s="340">
        <v>858</v>
      </c>
      <c r="S37" s="339">
        <v>929</v>
      </c>
      <c r="T37" s="339">
        <v>1145</v>
      </c>
      <c r="U37" s="339">
        <v>1133</v>
      </c>
      <c r="V37" s="341">
        <v>4065</v>
      </c>
      <c r="W37" s="242"/>
      <c r="X37" s="340">
        <v>0</v>
      </c>
      <c r="Y37" s="339">
        <v>0</v>
      </c>
      <c r="Z37" s="339">
        <v>407</v>
      </c>
      <c r="AA37" s="339">
        <v>542</v>
      </c>
      <c r="AB37" s="341">
        <v>949</v>
      </c>
    </row>
    <row r="38" spans="1:28" s="346" customFormat="1" ht="15" hidden="1" customHeight="1" outlineLevel="1" x14ac:dyDescent="0.25">
      <c r="A38" s="242" t="s">
        <v>48</v>
      </c>
      <c r="B38" s="339"/>
      <c r="C38" s="339"/>
      <c r="D38" s="312"/>
      <c r="E38" s="339"/>
      <c r="F38" s="340">
        <v>1621</v>
      </c>
      <c r="G38" s="339">
        <v>1579</v>
      </c>
      <c r="H38" s="339">
        <v>1598</v>
      </c>
      <c r="I38" s="339">
        <v>1390</v>
      </c>
      <c r="J38" s="341">
        <v>6188</v>
      </c>
      <c r="K38" s="339"/>
      <c r="L38" s="340">
        <v>1510</v>
      </c>
      <c r="M38" s="339">
        <v>1521</v>
      </c>
      <c r="N38" s="339">
        <v>1895</v>
      </c>
      <c r="O38" s="339">
        <v>1420</v>
      </c>
      <c r="P38" s="341">
        <v>6346</v>
      </c>
      <c r="Q38" s="339"/>
      <c r="R38" s="340">
        <v>1310</v>
      </c>
      <c r="S38" s="339">
        <v>2172</v>
      </c>
      <c r="T38" s="339">
        <v>1708</v>
      </c>
      <c r="U38" s="339">
        <v>1202</v>
      </c>
      <c r="V38" s="341">
        <v>6392</v>
      </c>
      <c r="W38" s="242"/>
      <c r="X38" s="340">
        <v>0</v>
      </c>
      <c r="Y38" s="339">
        <v>0</v>
      </c>
      <c r="Z38" s="339">
        <v>4009</v>
      </c>
      <c r="AA38" s="339">
        <v>1184</v>
      </c>
      <c r="AB38" s="341">
        <v>5193</v>
      </c>
    </row>
    <row r="39" spans="1:28" ht="15" hidden="1" customHeight="1" outlineLevel="1" x14ac:dyDescent="0.25">
      <c r="A39" s="242" t="s">
        <v>49</v>
      </c>
      <c r="B39" s="347"/>
      <c r="C39" s="347"/>
      <c r="D39" s="314"/>
      <c r="E39" s="347"/>
      <c r="F39" s="348">
        <v>28</v>
      </c>
      <c r="G39" s="347">
        <v>29</v>
      </c>
      <c r="H39" s="347">
        <v>29</v>
      </c>
      <c r="I39" s="347">
        <v>27</v>
      </c>
      <c r="J39" s="349">
        <v>113</v>
      </c>
      <c r="K39" s="347"/>
      <c r="L39" s="348">
        <v>29</v>
      </c>
      <c r="M39" s="347">
        <v>27</v>
      </c>
      <c r="N39" s="347">
        <v>29</v>
      </c>
      <c r="O39" s="347">
        <v>27</v>
      </c>
      <c r="P39" s="349">
        <v>112</v>
      </c>
      <c r="Q39" s="347"/>
      <c r="R39" s="348">
        <v>58</v>
      </c>
      <c r="S39" s="347">
        <v>5</v>
      </c>
      <c r="T39" s="347">
        <v>3</v>
      </c>
      <c r="U39" s="347">
        <v>29</v>
      </c>
      <c r="V39" s="349">
        <v>95</v>
      </c>
      <c r="W39" s="283"/>
      <c r="X39" s="348">
        <v>0</v>
      </c>
      <c r="Y39" s="347">
        <v>0</v>
      </c>
      <c r="Z39" s="347">
        <v>20</v>
      </c>
      <c r="AA39" s="347">
        <v>18</v>
      </c>
      <c r="AB39" s="349">
        <v>38</v>
      </c>
    </row>
    <row r="40" spans="1:28" ht="15" customHeight="1" collapsed="1" x14ac:dyDescent="0.25">
      <c r="A40" s="282" t="s">
        <v>50</v>
      </c>
      <c r="B40" s="331"/>
      <c r="C40" s="331"/>
      <c r="D40" s="310"/>
      <c r="E40" s="331"/>
      <c r="F40" s="332">
        <v>745</v>
      </c>
      <c r="G40" s="331">
        <v>2664</v>
      </c>
      <c r="H40" s="331">
        <v>705</v>
      </c>
      <c r="I40" s="331">
        <v>304</v>
      </c>
      <c r="J40" s="333">
        <v>4418</v>
      </c>
      <c r="K40" s="331"/>
      <c r="L40" s="332">
        <v>1648</v>
      </c>
      <c r="M40" s="331">
        <v>1430</v>
      </c>
      <c r="N40" s="331">
        <v>1732</v>
      </c>
      <c r="O40" s="331">
        <v>-7989</v>
      </c>
      <c r="P40" s="333">
        <v>-3179</v>
      </c>
      <c r="Q40" s="331"/>
      <c r="R40" s="332">
        <v>1566</v>
      </c>
      <c r="S40" s="331">
        <v>-747</v>
      </c>
      <c r="T40" s="331">
        <v>1824</v>
      </c>
      <c r="U40" s="331">
        <v>1264</v>
      </c>
      <c r="V40" s="333">
        <v>3907</v>
      </c>
      <c r="W40" s="282"/>
      <c r="X40" s="332">
        <v>0</v>
      </c>
      <c r="Y40" s="331">
        <v>0</v>
      </c>
      <c r="Z40" s="331">
        <v>46</v>
      </c>
      <c r="AA40" s="331">
        <v>-1064</v>
      </c>
      <c r="AB40" s="333">
        <v>-1018</v>
      </c>
    </row>
    <row r="41" spans="1:28" ht="15" hidden="1" customHeight="1" outlineLevel="1" x14ac:dyDescent="0.25">
      <c r="A41" s="242" t="s">
        <v>51</v>
      </c>
      <c r="B41" s="339"/>
      <c r="C41" s="339"/>
      <c r="D41" s="312"/>
      <c r="E41" s="339"/>
      <c r="F41" s="340">
        <v>6</v>
      </c>
      <c r="G41" s="339">
        <v>0</v>
      </c>
      <c r="H41" s="339">
        <v>7</v>
      </c>
      <c r="I41" s="339">
        <v>2</v>
      </c>
      <c r="J41" s="341">
        <v>15</v>
      </c>
      <c r="K41" s="339"/>
      <c r="L41" s="340">
        <v>0</v>
      </c>
      <c r="M41" s="339">
        <v>-71</v>
      </c>
      <c r="N41" s="339">
        <v>-156</v>
      </c>
      <c r="O41" s="339">
        <v>-17</v>
      </c>
      <c r="P41" s="341">
        <v>-244</v>
      </c>
      <c r="Q41" s="339"/>
      <c r="R41" s="340">
        <v>0</v>
      </c>
      <c r="S41" s="339">
        <v>0</v>
      </c>
      <c r="T41" s="339">
        <v>2</v>
      </c>
      <c r="U41" s="339">
        <v>1118</v>
      </c>
      <c r="V41" s="341">
        <v>1120</v>
      </c>
      <c r="X41" s="340">
        <v>0</v>
      </c>
      <c r="Y41" s="339">
        <v>0</v>
      </c>
      <c r="Z41" s="339">
        <v>1</v>
      </c>
      <c r="AA41" s="339">
        <v>2</v>
      </c>
      <c r="AB41" s="341">
        <v>3</v>
      </c>
    </row>
    <row r="42" spans="1:28" ht="15" hidden="1" customHeight="1" outlineLevel="1" x14ac:dyDescent="0.25">
      <c r="A42" s="242" t="s">
        <v>52</v>
      </c>
      <c r="B42" s="339"/>
      <c r="C42" s="339"/>
      <c r="D42" s="312"/>
      <c r="E42" s="339"/>
      <c r="F42" s="340">
        <v>212</v>
      </c>
      <c r="G42" s="339">
        <v>177</v>
      </c>
      <c r="H42" s="339">
        <v>168</v>
      </c>
      <c r="I42" s="339">
        <v>154</v>
      </c>
      <c r="J42" s="341">
        <v>711</v>
      </c>
      <c r="K42" s="339"/>
      <c r="L42" s="340">
        <v>172</v>
      </c>
      <c r="M42" s="339">
        <v>336</v>
      </c>
      <c r="N42" s="339">
        <v>242</v>
      </c>
      <c r="O42" s="339">
        <v>246</v>
      </c>
      <c r="P42" s="341">
        <v>996</v>
      </c>
      <c r="Q42" s="339"/>
      <c r="R42" s="340">
        <v>230</v>
      </c>
      <c r="S42" s="339">
        <v>180</v>
      </c>
      <c r="T42" s="339">
        <v>154</v>
      </c>
      <c r="U42" s="339">
        <v>216</v>
      </c>
      <c r="V42" s="341">
        <v>780</v>
      </c>
      <c r="X42" s="340">
        <v>0</v>
      </c>
      <c r="Y42" s="339">
        <v>0</v>
      </c>
      <c r="Z42" s="339">
        <v>0</v>
      </c>
      <c r="AA42" s="339">
        <v>419</v>
      </c>
      <c r="AB42" s="341">
        <v>419</v>
      </c>
    </row>
    <row r="43" spans="1:28" ht="15" hidden="1" customHeight="1" outlineLevel="1" x14ac:dyDescent="0.25">
      <c r="A43" s="242" t="s">
        <v>64</v>
      </c>
      <c r="B43" s="339"/>
      <c r="C43" s="339"/>
      <c r="D43" s="312"/>
      <c r="E43" s="339"/>
      <c r="F43" s="340">
        <v>0</v>
      </c>
      <c r="G43" s="339">
        <v>0</v>
      </c>
      <c r="H43" s="339">
        <v>0</v>
      </c>
      <c r="I43" s="339">
        <v>0</v>
      </c>
      <c r="J43" s="341">
        <v>0</v>
      </c>
      <c r="K43" s="339"/>
      <c r="L43" s="340">
        <v>0</v>
      </c>
      <c r="M43" s="339">
        <v>0</v>
      </c>
      <c r="N43" s="339">
        <v>0</v>
      </c>
      <c r="O43" s="339">
        <v>8461</v>
      </c>
      <c r="P43" s="341">
        <v>8461</v>
      </c>
      <c r="Q43" s="339"/>
      <c r="R43" s="340">
        <v>0</v>
      </c>
      <c r="S43" s="339">
        <v>0</v>
      </c>
      <c r="T43" s="339">
        <v>0</v>
      </c>
      <c r="U43" s="339">
        <v>0</v>
      </c>
      <c r="V43" s="341"/>
      <c r="X43" s="340">
        <v>0</v>
      </c>
      <c r="Y43" s="339">
        <v>0</v>
      </c>
      <c r="Z43" s="339">
        <v>0</v>
      </c>
      <c r="AA43" s="339">
        <v>0</v>
      </c>
      <c r="AB43" s="341">
        <v>0</v>
      </c>
    </row>
    <row r="44" spans="1:28" ht="15" hidden="1" customHeight="1" outlineLevel="1" x14ac:dyDescent="0.25">
      <c r="A44" s="242" t="s">
        <v>54</v>
      </c>
      <c r="B44" s="339"/>
      <c r="C44" s="339"/>
      <c r="D44" s="312"/>
      <c r="E44" s="339"/>
      <c r="F44" s="340">
        <v>0</v>
      </c>
      <c r="G44" s="339">
        <v>0</v>
      </c>
      <c r="H44" s="339">
        <v>0</v>
      </c>
      <c r="I44" s="339">
        <v>0</v>
      </c>
      <c r="J44" s="341">
        <v>0</v>
      </c>
      <c r="K44" s="339"/>
      <c r="L44" s="340">
        <v>0</v>
      </c>
      <c r="M44" s="339">
        <v>0</v>
      </c>
      <c r="N44" s="339">
        <v>0</v>
      </c>
      <c r="O44" s="339">
        <v>0</v>
      </c>
      <c r="P44" s="341">
        <v>0</v>
      </c>
      <c r="Q44" s="339"/>
      <c r="R44" s="340">
        <v>0</v>
      </c>
      <c r="S44" s="339">
        <v>0</v>
      </c>
      <c r="T44" s="339">
        <v>0</v>
      </c>
      <c r="U44" s="339">
        <v>0</v>
      </c>
      <c r="V44" s="341"/>
      <c r="X44" s="340">
        <v>0</v>
      </c>
      <c r="Y44" s="339">
        <v>0</v>
      </c>
      <c r="Z44" s="339">
        <v>0</v>
      </c>
      <c r="AA44" s="339">
        <v>0</v>
      </c>
      <c r="AB44" s="341">
        <v>0</v>
      </c>
    </row>
    <row r="45" spans="1:28" ht="15" hidden="1" customHeight="1" outlineLevel="1" x14ac:dyDescent="0.25">
      <c r="A45" s="242" t="s">
        <v>55</v>
      </c>
      <c r="B45" s="339"/>
      <c r="C45" s="339"/>
      <c r="D45" s="312"/>
      <c r="E45" s="339"/>
      <c r="F45" s="340">
        <v>0</v>
      </c>
      <c r="G45" s="339">
        <v>0</v>
      </c>
      <c r="H45" s="339">
        <v>0</v>
      </c>
      <c r="I45" s="339">
        <v>0</v>
      </c>
      <c r="J45" s="341">
        <v>0</v>
      </c>
      <c r="K45" s="339"/>
      <c r="L45" s="340">
        <v>0</v>
      </c>
      <c r="M45" s="339">
        <v>0</v>
      </c>
      <c r="N45" s="339">
        <v>0</v>
      </c>
      <c r="O45" s="339">
        <v>0</v>
      </c>
      <c r="P45" s="341">
        <v>0</v>
      </c>
      <c r="Q45" s="339"/>
      <c r="R45" s="340">
        <v>0</v>
      </c>
      <c r="S45" s="339">
        <v>0</v>
      </c>
      <c r="T45" s="339">
        <v>0</v>
      </c>
      <c r="U45" s="339">
        <v>0</v>
      </c>
      <c r="V45" s="341"/>
      <c r="X45" s="340">
        <v>0</v>
      </c>
      <c r="Y45" s="339">
        <v>0</v>
      </c>
      <c r="Z45" s="339">
        <v>1126</v>
      </c>
      <c r="AA45" s="339">
        <v>415</v>
      </c>
      <c r="AB45" s="341">
        <v>1541</v>
      </c>
    </row>
    <row r="46" spans="1:28" ht="15" hidden="1" customHeight="1" outlineLevel="1" x14ac:dyDescent="0.25">
      <c r="A46" s="242" t="s">
        <v>56</v>
      </c>
      <c r="B46" s="339"/>
      <c r="C46" s="339"/>
      <c r="D46" s="312"/>
      <c r="E46" s="339"/>
      <c r="F46" s="340">
        <v>0</v>
      </c>
      <c r="G46" s="339">
        <v>0</v>
      </c>
      <c r="H46" s="339">
        <v>0</v>
      </c>
      <c r="I46" s="339">
        <v>0</v>
      </c>
      <c r="J46" s="341">
        <v>0</v>
      </c>
      <c r="K46" s="339"/>
      <c r="L46" s="340">
        <v>0</v>
      </c>
      <c r="M46" s="339">
        <v>0</v>
      </c>
      <c r="N46" s="339">
        <v>0</v>
      </c>
      <c r="O46" s="339">
        <v>0</v>
      </c>
      <c r="P46" s="341">
        <v>0</v>
      </c>
      <c r="Q46" s="339"/>
      <c r="R46" s="340">
        <v>0</v>
      </c>
      <c r="S46" s="339">
        <v>0</v>
      </c>
      <c r="T46" s="339">
        <v>0</v>
      </c>
      <c r="U46" s="339">
        <v>0</v>
      </c>
      <c r="V46" s="341"/>
      <c r="X46" s="340">
        <v>0</v>
      </c>
      <c r="Y46" s="339">
        <v>0</v>
      </c>
      <c r="Z46" s="339">
        <v>0</v>
      </c>
      <c r="AA46" s="339">
        <v>0</v>
      </c>
      <c r="AB46" s="341">
        <v>0</v>
      </c>
    </row>
    <row r="47" spans="1:28" ht="15" hidden="1" customHeight="1" outlineLevel="1" x14ac:dyDescent="0.25">
      <c r="A47" s="242" t="s">
        <v>79</v>
      </c>
      <c r="B47" s="339"/>
      <c r="C47" s="339"/>
      <c r="D47" s="312"/>
      <c r="E47" s="339"/>
      <c r="F47" s="340">
        <v>0</v>
      </c>
      <c r="G47" s="339">
        <v>0</v>
      </c>
      <c r="H47" s="339">
        <v>0</v>
      </c>
      <c r="I47" s="339">
        <v>0</v>
      </c>
      <c r="J47" s="341">
        <v>0</v>
      </c>
      <c r="K47" s="339"/>
      <c r="L47" s="340">
        <v>0</v>
      </c>
      <c r="M47" s="339">
        <v>0</v>
      </c>
      <c r="N47" s="339">
        <v>0</v>
      </c>
      <c r="O47" s="339">
        <v>0</v>
      </c>
      <c r="P47" s="341">
        <v>0</v>
      </c>
      <c r="Q47" s="339"/>
      <c r="R47" s="340">
        <v>250</v>
      </c>
      <c r="S47" s="339">
        <v>250</v>
      </c>
      <c r="T47" s="339">
        <v>0</v>
      </c>
      <c r="U47" s="339">
        <v>0</v>
      </c>
      <c r="V47" s="341">
        <v>500</v>
      </c>
      <c r="X47" s="340">
        <v>0</v>
      </c>
      <c r="Y47" s="339">
        <v>0</v>
      </c>
      <c r="Z47" s="339">
        <v>250</v>
      </c>
      <c r="AA47" s="339">
        <v>250</v>
      </c>
      <c r="AB47" s="341">
        <v>500</v>
      </c>
    </row>
    <row r="48" spans="1:28" s="346" customFormat="1" ht="15" hidden="1" customHeight="1" outlineLevel="1" x14ac:dyDescent="0.25">
      <c r="A48" s="242" t="s">
        <v>7</v>
      </c>
      <c r="B48" s="339"/>
      <c r="C48" s="339"/>
      <c r="D48" s="312"/>
      <c r="E48" s="339"/>
      <c r="F48" s="340">
        <v>87</v>
      </c>
      <c r="G48" s="339">
        <v>88</v>
      </c>
      <c r="H48" s="339">
        <v>88</v>
      </c>
      <c r="I48" s="339">
        <v>87</v>
      </c>
      <c r="J48" s="341">
        <v>350</v>
      </c>
      <c r="K48" s="339"/>
      <c r="L48" s="340">
        <v>87</v>
      </c>
      <c r="M48" s="339">
        <v>88</v>
      </c>
      <c r="N48" s="339">
        <v>87</v>
      </c>
      <c r="O48" s="339">
        <v>88</v>
      </c>
      <c r="P48" s="341">
        <v>350</v>
      </c>
      <c r="Q48" s="339"/>
      <c r="R48" s="340">
        <v>84</v>
      </c>
      <c r="S48" s="339">
        <v>89</v>
      </c>
      <c r="T48" s="339">
        <v>88</v>
      </c>
      <c r="U48" s="339">
        <v>89</v>
      </c>
      <c r="V48" s="341">
        <v>350</v>
      </c>
      <c r="W48" s="242"/>
      <c r="X48" s="340">
        <v>0</v>
      </c>
      <c r="Y48" s="339">
        <v>0</v>
      </c>
      <c r="Z48" s="339">
        <v>86</v>
      </c>
      <c r="AA48" s="339">
        <v>89</v>
      </c>
      <c r="AB48" s="341">
        <v>175</v>
      </c>
    </row>
    <row r="49" spans="1:28" ht="17.25" hidden="1" customHeight="1" outlineLevel="1" x14ac:dyDescent="0.4">
      <c r="A49" s="242" t="s">
        <v>27</v>
      </c>
      <c r="B49" s="350"/>
      <c r="C49" s="350"/>
      <c r="D49" s="351"/>
      <c r="E49" s="350"/>
      <c r="F49" s="352">
        <v>0</v>
      </c>
      <c r="G49" s="350">
        <v>0</v>
      </c>
      <c r="H49" s="350">
        <v>0</v>
      </c>
      <c r="I49" s="350">
        <v>0</v>
      </c>
      <c r="J49" s="353">
        <v>0</v>
      </c>
      <c r="K49" s="350"/>
      <c r="L49" s="352">
        <v>0</v>
      </c>
      <c r="M49" s="350">
        <v>0</v>
      </c>
      <c r="N49" s="350">
        <v>0</v>
      </c>
      <c r="O49" s="350">
        <v>0</v>
      </c>
      <c r="P49" s="353">
        <v>0</v>
      </c>
      <c r="Q49" s="350"/>
      <c r="R49" s="352">
        <v>0</v>
      </c>
      <c r="S49" s="350">
        <v>0</v>
      </c>
      <c r="T49" s="350">
        <v>0</v>
      </c>
      <c r="U49" s="350">
        <v>0</v>
      </c>
      <c r="V49" s="353">
        <v>0</v>
      </c>
      <c r="X49" s="352">
        <v>0</v>
      </c>
      <c r="Y49" s="350">
        <v>0</v>
      </c>
      <c r="Z49" s="350">
        <v>0</v>
      </c>
      <c r="AA49" s="350">
        <v>0</v>
      </c>
      <c r="AB49" s="353">
        <v>0</v>
      </c>
    </row>
    <row r="50" spans="1:28" collapsed="1" x14ac:dyDescent="0.25">
      <c r="A50" s="282" t="s">
        <v>58</v>
      </c>
      <c r="B50" s="331"/>
      <c r="C50" s="331"/>
      <c r="D50" s="310"/>
      <c r="E50" s="331"/>
      <c r="F50" s="332">
        <v>1050</v>
      </c>
      <c r="G50" s="331">
        <v>2929</v>
      </c>
      <c r="H50" s="331">
        <v>968</v>
      </c>
      <c r="I50" s="331">
        <v>547</v>
      </c>
      <c r="J50" s="333">
        <v>5494</v>
      </c>
      <c r="K50" s="331"/>
      <c r="L50" s="332">
        <v>1907</v>
      </c>
      <c r="M50" s="331">
        <v>1783</v>
      </c>
      <c r="N50" s="331">
        <v>1905</v>
      </c>
      <c r="O50" s="331">
        <v>789</v>
      </c>
      <c r="P50" s="333">
        <v>6384</v>
      </c>
      <c r="Q50" s="331"/>
      <c r="R50" s="332">
        <v>2130</v>
      </c>
      <c r="S50" s="331">
        <v>-228</v>
      </c>
      <c r="T50" s="331">
        <v>2068</v>
      </c>
      <c r="U50" s="331">
        <v>2687</v>
      </c>
      <c r="V50" s="333">
        <v>6657</v>
      </c>
      <c r="W50" s="282"/>
      <c r="X50" s="332">
        <v>0</v>
      </c>
      <c r="Y50" s="331">
        <v>0</v>
      </c>
      <c r="Z50" s="331">
        <v>1509</v>
      </c>
      <c r="AA50" s="331">
        <v>111</v>
      </c>
      <c r="AB50" s="333">
        <v>1620</v>
      </c>
    </row>
    <row r="51" spans="1:28" s="282" customFormat="1" x14ac:dyDescent="0.25">
      <c r="A51" s="242"/>
      <c r="B51" s="331"/>
      <c r="C51" s="331"/>
      <c r="D51" s="310"/>
      <c r="E51" s="331"/>
      <c r="F51" s="332"/>
      <c r="G51" s="331"/>
      <c r="H51" s="331"/>
      <c r="I51" s="331"/>
      <c r="J51" s="333"/>
      <c r="K51" s="331"/>
      <c r="L51" s="332"/>
      <c r="M51" s="331"/>
      <c r="N51" s="331"/>
      <c r="O51" s="331"/>
      <c r="P51" s="333"/>
      <c r="Q51" s="331"/>
      <c r="R51" s="332"/>
      <c r="S51" s="331"/>
      <c r="T51" s="331"/>
      <c r="U51" s="331"/>
      <c r="V51" s="333"/>
      <c r="W51" s="242"/>
      <c r="X51" s="332"/>
      <c r="Y51" s="331"/>
      <c r="Z51" s="331"/>
      <c r="AA51" s="331"/>
      <c r="AB51" s="333"/>
    </row>
    <row r="52" spans="1:28" s="282" customFormat="1" x14ac:dyDescent="0.25">
      <c r="A52" s="242"/>
      <c r="B52" s="331"/>
      <c r="C52" s="331"/>
      <c r="D52" s="310"/>
      <c r="E52" s="331"/>
      <c r="F52" s="332"/>
      <c r="G52" s="331"/>
      <c r="H52" s="331"/>
      <c r="I52" s="331"/>
      <c r="J52" s="333"/>
      <c r="K52" s="331"/>
      <c r="L52" s="332"/>
      <c r="M52" s="331"/>
      <c r="N52" s="331"/>
      <c r="O52" s="331"/>
      <c r="P52" s="333"/>
      <c r="Q52" s="331"/>
      <c r="R52" s="332"/>
      <c r="S52" s="331"/>
      <c r="T52" s="331"/>
      <c r="U52" s="331"/>
      <c r="V52" s="333"/>
      <c r="W52" s="242"/>
      <c r="X52" s="332"/>
      <c r="Y52" s="331"/>
      <c r="Z52" s="331"/>
      <c r="AA52" s="331"/>
      <c r="AB52" s="333"/>
    </row>
    <row r="53" spans="1:28" ht="15" customHeight="1" x14ac:dyDescent="0.25">
      <c r="A53" s="282" t="s">
        <v>18</v>
      </c>
      <c r="B53" s="331"/>
      <c r="C53" s="331"/>
      <c r="D53" s="310"/>
      <c r="E53" s="331"/>
      <c r="F53" s="332">
        <v>139404</v>
      </c>
      <c r="G53" s="331">
        <v>139800</v>
      </c>
      <c r="H53" s="331">
        <v>138767</v>
      </c>
      <c r="I53" s="331">
        <v>131702</v>
      </c>
      <c r="J53" s="333"/>
      <c r="K53" s="331"/>
      <c r="L53" s="332">
        <v>146113</v>
      </c>
      <c r="M53" s="331">
        <v>151916</v>
      </c>
      <c r="N53" s="331">
        <v>153090</v>
      </c>
      <c r="O53" s="331">
        <v>142044</v>
      </c>
      <c r="P53" s="333"/>
      <c r="Q53" s="331"/>
      <c r="R53" s="332">
        <v>153344</v>
      </c>
      <c r="S53" s="331">
        <v>155623</v>
      </c>
      <c r="T53" s="331">
        <v>154021</v>
      </c>
      <c r="U53" s="331">
        <v>148425</v>
      </c>
      <c r="V53" s="333"/>
      <c r="W53" s="282"/>
      <c r="X53" s="332">
        <v>0</v>
      </c>
      <c r="Y53" s="331">
        <v>0</v>
      </c>
      <c r="Z53" s="331">
        <v>113047</v>
      </c>
      <c r="AA53" s="331">
        <v>146683</v>
      </c>
      <c r="AB53" s="333"/>
    </row>
    <row r="54" spans="1:28" ht="15" customHeight="1" x14ac:dyDescent="0.25">
      <c r="A54" s="282"/>
      <c r="B54" s="331"/>
      <c r="C54" s="331"/>
      <c r="D54" s="310"/>
      <c r="E54" s="331"/>
      <c r="F54" s="332"/>
      <c r="G54" s="331"/>
      <c r="H54" s="331"/>
      <c r="I54" s="331"/>
      <c r="J54" s="333"/>
      <c r="K54" s="331"/>
      <c r="L54" s="332"/>
      <c r="M54" s="331"/>
      <c r="N54" s="331"/>
      <c r="O54" s="331"/>
      <c r="P54" s="333"/>
      <c r="Q54" s="331"/>
      <c r="R54" s="332"/>
      <c r="S54" s="331"/>
      <c r="T54" s="331"/>
      <c r="U54" s="331"/>
      <c r="V54" s="333"/>
      <c r="W54" s="282"/>
      <c r="X54" s="332"/>
      <c r="Y54" s="331"/>
      <c r="Z54" s="331"/>
      <c r="AA54" s="331"/>
      <c r="AB54" s="333"/>
    </row>
    <row r="55" spans="1:28" s="346" customFormat="1" x14ac:dyDescent="0.25">
      <c r="A55" s="354" t="s">
        <v>19</v>
      </c>
      <c r="B55" s="339"/>
      <c r="C55" s="339"/>
      <c r="D55" s="312"/>
      <c r="E55" s="339"/>
      <c r="F55" s="340">
        <v>48889</v>
      </c>
      <c r="G55" s="339">
        <v>48951</v>
      </c>
      <c r="H55" s="339">
        <v>50182</v>
      </c>
      <c r="I55" s="339">
        <v>48902</v>
      </c>
      <c r="J55" s="341"/>
      <c r="K55" s="339"/>
      <c r="L55" s="340">
        <v>47247</v>
      </c>
      <c r="M55" s="339">
        <v>48805</v>
      </c>
      <c r="N55" s="339">
        <v>48603</v>
      </c>
      <c r="O55" s="339">
        <v>49075</v>
      </c>
      <c r="P55" s="341"/>
      <c r="Q55" s="339"/>
      <c r="R55" s="340">
        <v>45905</v>
      </c>
      <c r="S55" s="339">
        <v>46020</v>
      </c>
      <c r="T55" s="339">
        <v>47289</v>
      </c>
      <c r="U55" s="339">
        <v>46553</v>
      </c>
      <c r="V55" s="341"/>
      <c r="W55" s="242"/>
      <c r="X55" s="340">
        <v>0</v>
      </c>
      <c r="Y55" s="339">
        <v>0</v>
      </c>
      <c r="Z55" s="339">
        <v>23363</v>
      </c>
      <c r="AA55" s="339">
        <v>47514</v>
      </c>
      <c r="AB55" s="341"/>
    </row>
    <row r="56" spans="1:28" s="283" customFormat="1" x14ac:dyDescent="0.25">
      <c r="A56" s="242" t="s">
        <v>21</v>
      </c>
      <c r="B56" s="347"/>
      <c r="C56" s="347"/>
      <c r="D56" s="314"/>
      <c r="E56" s="347"/>
      <c r="F56" s="348">
        <v>25164</v>
      </c>
      <c r="G56" s="347">
        <v>26561</v>
      </c>
      <c r="H56" s="347">
        <v>24733</v>
      </c>
      <c r="I56" s="347">
        <v>24198</v>
      </c>
      <c r="J56" s="349"/>
      <c r="K56" s="347"/>
      <c r="L56" s="348">
        <v>23755</v>
      </c>
      <c r="M56" s="347">
        <v>26676</v>
      </c>
      <c r="N56" s="347">
        <v>25766</v>
      </c>
      <c r="O56" s="347">
        <v>24474</v>
      </c>
      <c r="P56" s="349"/>
      <c r="Q56" s="347"/>
      <c r="R56" s="348">
        <v>25854</v>
      </c>
      <c r="S56" s="347">
        <v>30535</v>
      </c>
      <c r="T56" s="347">
        <v>29124</v>
      </c>
      <c r="U56" s="347">
        <v>26674</v>
      </c>
      <c r="V56" s="349"/>
      <c r="W56" s="338"/>
      <c r="X56" s="348">
        <v>0</v>
      </c>
      <c r="Y56" s="347">
        <v>0</v>
      </c>
      <c r="Z56" s="347">
        <v>16620</v>
      </c>
      <c r="AA56" s="347">
        <v>22342</v>
      </c>
      <c r="AB56" s="349"/>
    </row>
    <row r="57" spans="1:28" s="282" customFormat="1" x14ac:dyDescent="0.25">
      <c r="A57" s="282" t="s">
        <v>22</v>
      </c>
      <c r="B57" s="331"/>
      <c r="C57" s="331"/>
      <c r="D57" s="310"/>
      <c r="E57" s="331"/>
      <c r="F57" s="332">
        <v>74053</v>
      </c>
      <c r="G57" s="331">
        <v>75512</v>
      </c>
      <c r="H57" s="331">
        <v>74915</v>
      </c>
      <c r="I57" s="331">
        <v>73100</v>
      </c>
      <c r="J57" s="333"/>
      <c r="K57" s="331"/>
      <c r="L57" s="332">
        <v>71002</v>
      </c>
      <c r="M57" s="331">
        <v>75481</v>
      </c>
      <c r="N57" s="331">
        <v>74369</v>
      </c>
      <c r="O57" s="331">
        <v>73549</v>
      </c>
      <c r="P57" s="333"/>
      <c r="Q57" s="331"/>
      <c r="R57" s="332">
        <v>71759</v>
      </c>
      <c r="S57" s="331">
        <v>76555</v>
      </c>
      <c r="T57" s="331">
        <v>76413</v>
      </c>
      <c r="U57" s="331">
        <v>73227</v>
      </c>
      <c r="V57" s="333"/>
      <c r="X57" s="332">
        <v>0</v>
      </c>
      <c r="Y57" s="331">
        <v>0</v>
      </c>
      <c r="Z57" s="331">
        <v>39983</v>
      </c>
      <c r="AA57" s="331">
        <v>69856</v>
      </c>
      <c r="AB57" s="333"/>
    </row>
    <row r="58" spans="1:28" x14ac:dyDescent="0.25">
      <c r="A58" s="282"/>
      <c r="B58" s="331"/>
      <c r="C58" s="331"/>
      <c r="D58" s="310"/>
      <c r="E58" s="331"/>
      <c r="F58" s="332"/>
      <c r="G58" s="331"/>
      <c r="H58" s="331"/>
      <c r="I58" s="331"/>
      <c r="J58" s="333"/>
      <c r="K58" s="331"/>
      <c r="L58" s="332"/>
      <c r="M58" s="331"/>
      <c r="N58" s="331"/>
      <c r="O58" s="331"/>
      <c r="P58" s="333"/>
      <c r="Q58" s="331"/>
      <c r="R58" s="332"/>
      <c r="S58" s="331"/>
      <c r="T58" s="331"/>
      <c r="U58" s="331"/>
      <c r="V58" s="333"/>
      <c r="W58" s="282"/>
      <c r="X58" s="332"/>
      <c r="Y58" s="331"/>
      <c r="Z58" s="331"/>
      <c r="AA58" s="331"/>
      <c r="AB58" s="333"/>
    </row>
    <row r="59" spans="1:28" s="282" customFormat="1" x14ac:dyDescent="0.25">
      <c r="A59" s="282" t="s">
        <v>29</v>
      </c>
      <c r="B59" s="331"/>
      <c r="C59" s="331"/>
      <c r="D59" s="310"/>
      <c r="E59" s="331"/>
      <c r="F59" s="332">
        <v>65351</v>
      </c>
      <c r="G59" s="331">
        <v>64288</v>
      </c>
      <c r="H59" s="331">
        <v>63852</v>
      </c>
      <c r="I59" s="331">
        <v>58602</v>
      </c>
      <c r="J59" s="333"/>
      <c r="K59" s="331"/>
      <c r="L59" s="332">
        <v>75111</v>
      </c>
      <c r="M59" s="331">
        <v>76435</v>
      </c>
      <c r="N59" s="331">
        <v>78721</v>
      </c>
      <c r="O59" s="331">
        <v>68495</v>
      </c>
      <c r="P59" s="333"/>
      <c r="Q59" s="331"/>
      <c r="R59" s="332">
        <v>81585</v>
      </c>
      <c r="S59" s="331">
        <v>79068</v>
      </c>
      <c r="T59" s="331">
        <v>77608</v>
      </c>
      <c r="U59" s="331">
        <v>75198</v>
      </c>
      <c r="V59" s="333"/>
      <c r="X59" s="332">
        <v>0</v>
      </c>
      <c r="Y59" s="331">
        <v>0</v>
      </c>
      <c r="Z59" s="331">
        <v>73064</v>
      </c>
      <c r="AA59" s="331">
        <v>76827</v>
      </c>
      <c r="AB59" s="333"/>
    </row>
    <row r="60" spans="1:28" s="282" customFormat="1" x14ac:dyDescent="0.25">
      <c r="A60" s="242"/>
      <c r="B60" s="331"/>
      <c r="C60" s="331"/>
      <c r="D60" s="310"/>
      <c r="E60" s="331"/>
      <c r="F60" s="332"/>
      <c r="G60" s="331"/>
      <c r="H60" s="331"/>
      <c r="I60" s="331"/>
      <c r="J60" s="333"/>
      <c r="K60" s="331"/>
      <c r="L60" s="332"/>
      <c r="M60" s="331"/>
      <c r="N60" s="331"/>
      <c r="O60" s="331"/>
      <c r="P60" s="333"/>
      <c r="Q60" s="331"/>
      <c r="R60" s="332"/>
      <c r="S60" s="331"/>
      <c r="T60" s="331"/>
      <c r="U60" s="331"/>
      <c r="V60" s="333"/>
      <c r="W60" s="242"/>
      <c r="X60" s="332"/>
      <c r="Y60" s="331"/>
      <c r="Z60" s="331"/>
      <c r="AA60" s="331"/>
      <c r="AB60" s="333"/>
    </row>
    <row r="61" spans="1:28" s="282" customFormat="1" x14ac:dyDescent="0.25">
      <c r="A61" s="282" t="s">
        <v>59</v>
      </c>
      <c r="B61" s="331"/>
      <c r="C61" s="331"/>
      <c r="D61" s="310"/>
      <c r="E61" s="331"/>
      <c r="F61" s="332">
        <v>86</v>
      </c>
      <c r="G61" s="355">
        <v>171</v>
      </c>
      <c r="H61" s="355">
        <v>85</v>
      </c>
      <c r="I61" s="355">
        <v>139</v>
      </c>
      <c r="J61" s="333">
        <v>481</v>
      </c>
      <c r="K61" s="331"/>
      <c r="L61" s="332">
        <v>158</v>
      </c>
      <c r="M61" s="355">
        <v>145</v>
      </c>
      <c r="N61" s="355">
        <v>322</v>
      </c>
      <c r="O61" s="355">
        <v>22</v>
      </c>
      <c r="P61" s="333">
        <v>647</v>
      </c>
      <c r="Q61" s="331"/>
      <c r="R61" s="332">
        <v>210</v>
      </c>
      <c r="S61" s="331">
        <v>634</v>
      </c>
      <c r="T61" s="331">
        <v>302</v>
      </c>
      <c r="U61" s="331">
        <v>349</v>
      </c>
      <c r="V61" s="333">
        <v>1495</v>
      </c>
      <c r="X61" s="332">
        <v>0</v>
      </c>
      <c r="Y61" s="331">
        <v>0</v>
      </c>
      <c r="Z61" s="331">
        <v>509</v>
      </c>
      <c r="AA61" s="331">
        <v>85</v>
      </c>
      <c r="AB61" s="333">
        <v>594</v>
      </c>
    </row>
    <row r="62" spans="1:28" s="282" customFormat="1" x14ac:dyDescent="0.25">
      <c r="B62" s="331"/>
      <c r="C62" s="331"/>
      <c r="D62" s="310"/>
      <c r="E62" s="331"/>
      <c r="F62" s="332"/>
      <c r="G62" s="331"/>
      <c r="H62" s="331"/>
      <c r="I62" s="331"/>
      <c r="J62" s="333"/>
      <c r="K62" s="331"/>
      <c r="L62" s="332"/>
      <c r="M62" s="331"/>
      <c r="N62" s="331"/>
      <c r="O62" s="331"/>
      <c r="P62" s="333"/>
      <c r="Q62" s="331"/>
      <c r="R62" s="332"/>
      <c r="S62" s="331"/>
      <c r="T62" s="331"/>
      <c r="U62" s="331"/>
      <c r="V62" s="333"/>
      <c r="X62" s="332"/>
      <c r="Y62" s="331"/>
      <c r="Z62" s="331"/>
      <c r="AA62" s="331"/>
      <c r="AB62" s="333"/>
    </row>
    <row r="63" spans="1:28" s="282" customFormat="1" x14ac:dyDescent="0.25">
      <c r="A63" s="337" t="s">
        <v>60</v>
      </c>
      <c r="B63" s="331"/>
      <c r="C63" s="331"/>
      <c r="D63" s="310"/>
      <c r="E63" s="331"/>
      <c r="F63" s="332"/>
      <c r="G63" s="331"/>
      <c r="H63" s="331"/>
      <c r="I63" s="331"/>
      <c r="J63" s="333"/>
      <c r="K63" s="331"/>
      <c r="L63" s="332"/>
      <c r="M63" s="331"/>
      <c r="N63" s="331"/>
      <c r="O63" s="331"/>
      <c r="P63" s="333"/>
      <c r="Q63" s="331"/>
      <c r="R63" s="332"/>
      <c r="S63" s="331"/>
      <c r="T63" s="331"/>
      <c r="U63" s="331"/>
      <c r="V63" s="333"/>
      <c r="X63" s="332"/>
      <c r="Y63" s="331"/>
      <c r="Z63" s="331"/>
      <c r="AA63" s="331"/>
      <c r="AB63" s="333"/>
    </row>
    <row r="64" spans="1:28" s="282" customFormat="1" x14ac:dyDescent="0.25">
      <c r="A64" s="282" t="s">
        <v>61</v>
      </c>
      <c r="B64" s="331"/>
      <c r="C64" s="331"/>
      <c r="D64" s="310"/>
      <c r="E64" s="331"/>
      <c r="F64" s="332"/>
      <c r="G64" s="331"/>
      <c r="H64" s="331"/>
      <c r="I64" s="356">
        <v>0.76600000000000001</v>
      </c>
      <c r="J64" s="333"/>
      <c r="K64" s="331"/>
      <c r="L64" s="332"/>
      <c r="M64" s="331"/>
      <c r="N64" s="331"/>
      <c r="O64" s="356">
        <v>0.76600000000000001</v>
      </c>
      <c r="P64" s="333"/>
      <c r="Q64" s="331"/>
      <c r="R64" s="332"/>
      <c r="S64" s="331"/>
      <c r="T64" s="331"/>
      <c r="U64" s="356">
        <v>0.76600000000000001</v>
      </c>
      <c r="V64" s="333"/>
      <c r="X64" s="332"/>
      <c r="Y64" s="331"/>
      <c r="Z64" s="331"/>
      <c r="AA64" s="356">
        <v>0.76600000000000001</v>
      </c>
      <c r="AB64" s="333"/>
    </row>
    <row r="65" spans="1:28" ht="15.75" thickBot="1" x14ac:dyDescent="0.3">
      <c r="A65" s="282" t="s">
        <v>62</v>
      </c>
      <c r="B65" s="331"/>
      <c r="C65" s="331"/>
      <c r="D65" s="357"/>
      <c r="E65" s="331"/>
      <c r="F65" s="358"/>
      <c r="G65" s="359"/>
      <c r="H65" s="359"/>
      <c r="I65" s="360">
        <v>0.68100000000000005</v>
      </c>
      <c r="J65" s="361"/>
      <c r="K65" s="331"/>
      <c r="L65" s="358"/>
      <c r="M65" s="359"/>
      <c r="N65" s="359"/>
      <c r="O65" s="360">
        <v>0.67</v>
      </c>
      <c r="P65" s="361"/>
      <c r="Q65" s="331"/>
      <c r="R65" s="358"/>
      <c r="S65" s="359"/>
      <c r="T65" s="359"/>
      <c r="U65" s="360">
        <v>0.65600000000000003</v>
      </c>
      <c r="V65" s="361"/>
      <c r="W65" s="282"/>
      <c r="X65" s="358"/>
      <c r="Y65" s="359"/>
      <c r="Z65" s="359"/>
      <c r="AA65" s="360">
        <v>0.65600000000000003</v>
      </c>
      <c r="AB65" s="361"/>
    </row>
    <row r="66" spans="1:28" s="354" customFormat="1" hidden="1" outlineLevel="1" x14ac:dyDescent="0.25">
      <c r="A66" s="282"/>
      <c r="B66" s="362"/>
      <c r="C66" s="362"/>
      <c r="D66" s="362"/>
      <c r="E66" s="362"/>
      <c r="F66" s="362"/>
      <c r="G66" s="362"/>
      <c r="H66" s="362"/>
      <c r="I66" s="362"/>
      <c r="J66" s="362"/>
      <c r="K66" s="362"/>
      <c r="L66" s="362"/>
      <c r="M66" s="362"/>
      <c r="N66" s="362"/>
      <c r="O66" s="362"/>
      <c r="P66" s="362"/>
      <c r="Q66" s="362"/>
      <c r="R66" s="362"/>
      <c r="S66" s="362"/>
      <c r="T66" s="363"/>
      <c r="U66" s="363"/>
      <c r="V66" s="363"/>
      <c r="W66" s="363"/>
      <c r="X66" s="363"/>
      <c r="Y66" s="363"/>
      <c r="Z66" s="363"/>
      <c r="AA66" s="363"/>
      <c r="AB66" s="363"/>
    </row>
    <row r="67" spans="1:28" hidden="1" outlineLevel="1" x14ac:dyDescent="0.25">
      <c r="A67" s="242" t="s">
        <v>30</v>
      </c>
      <c r="B67" s="364"/>
      <c r="C67" s="364"/>
      <c r="D67" s="364">
        <v>0</v>
      </c>
      <c r="E67" s="364"/>
      <c r="F67" s="364">
        <v>0</v>
      </c>
      <c r="G67" s="364">
        <v>0</v>
      </c>
      <c r="H67" s="364">
        <v>0</v>
      </c>
      <c r="I67" s="364">
        <v>0</v>
      </c>
      <c r="J67" s="364">
        <v>0</v>
      </c>
      <c r="L67" s="364">
        <v>0</v>
      </c>
      <c r="M67" s="364">
        <v>0</v>
      </c>
      <c r="N67" s="364">
        <v>0</v>
      </c>
      <c r="O67" s="364">
        <v>0</v>
      </c>
      <c r="P67" s="364">
        <v>0</v>
      </c>
      <c r="R67" s="364">
        <v>0</v>
      </c>
      <c r="S67" s="364">
        <v>0</v>
      </c>
      <c r="T67" s="364">
        <v>0</v>
      </c>
      <c r="U67" s="364">
        <v>0</v>
      </c>
      <c r="V67" s="364">
        <v>0</v>
      </c>
      <c r="W67" s="363"/>
      <c r="X67" s="364">
        <v>0</v>
      </c>
      <c r="Y67" s="364">
        <v>0</v>
      </c>
      <c r="Z67" s="364">
        <v>0</v>
      </c>
      <c r="AA67" s="364">
        <v>0</v>
      </c>
      <c r="AB67" s="364">
        <v>0</v>
      </c>
    </row>
    <row r="68" spans="1:28" hidden="1" outlineLevel="1" x14ac:dyDescent="0.25">
      <c r="A68" s="365" t="s">
        <v>31</v>
      </c>
      <c r="B68" s="364"/>
      <c r="C68" s="364"/>
      <c r="D68" s="364">
        <v>0</v>
      </c>
      <c r="E68" s="364"/>
      <c r="F68" s="364">
        <v>0</v>
      </c>
      <c r="G68" s="364">
        <v>0</v>
      </c>
      <c r="H68" s="364">
        <v>0</v>
      </c>
      <c r="I68" s="364">
        <v>0</v>
      </c>
      <c r="J68" s="364">
        <v>0</v>
      </c>
      <c r="L68" s="364">
        <v>0</v>
      </c>
      <c r="M68" s="364">
        <v>0</v>
      </c>
      <c r="N68" s="364">
        <v>0</v>
      </c>
      <c r="O68" s="364">
        <v>0</v>
      </c>
      <c r="P68" s="364">
        <v>0</v>
      </c>
      <c r="R68" s="364">
        <v>0</v>
      </c>
      <c r="S68" s="364">
        <v>0</v>
      </c>
      <c r="T68" s="364">
        <v>0</v>
      </c>
      <c r="U68" s="364">
        <v>0</v>
      </c>
      <c r="V68" s="364">
        <v>0</v>
      </c>
      <c r="W68" s="363"/>
      <c r="X68" s="364">
        <v>0</v>
      </c>
      <c r="Y68" s="364">
        <v>0</v>
      </c>
      <c r="Z68" s="364">
        <v>0</v>
      </c>
      <c r="AA68" s="364">
        <v>0</v>
      </c>
      <c r="AB68" s="364">
        <v>0</v>
      </c>
    </row>
    <row r="69" spans="1:28" hidden="1" outlineLevel="1" x14ac:dyDescent="0.25">
      <c r="A69" s="365" t="s">
        <v>17</v>
      </c>
      <c r="B69" s="364"/>
      <c r="C69" s="364"/>
      <c r="D69" s="364">
        <v>0</v>
      </c>
      <c r="E69" s="364"/>
      <c r="F69" s="364">
        <v>0</v>
      </c>
      <c r="G69" s="364">
        <v>0</v>
      </c>
      <c r="H69" s="364">
        <v>0</v>
      </c>
      <c r="I69" s="364">
        <v>0</v>
      </c>
      <c r="J69" s="364">
        <v>0</v>
      </c>
      <c r="L69" s="364">
        <v>0</v>
      </c>
      <c r="M69" s="364">
        <v>0</v>
      </c>
      <c r="N69" s="364">
        <v>0</v>
      </c>
      <c r="O69" s="364">
        <v>0</v>
      </c>
      <c r="P69" s="364">
        <v>0</v>
      </c>
      <c r="R69" s="364">
        <v>0</v>
      </c>
      <c r="S69" s="364">
        <v>0</v>
      </c>
      <c r="T69" s="364">
        <v>0</v>
      </c>
      <c r="U69" s="364">
        <v>0</v>
      </c>
      <c r="V69" s="364">
        <v>0</v>
      </c>
      <c r="W69" s="363"/>
      <c r="X69" s="364">
        <v>0</v>
      </c>
      <c r="Y69" s="364">
        <v>0</v>
      </c>
      <c r="Z69" s="364">
        <v>0</v>
      </c>
      <c r="AA69" s="364">
        <v>0</v>
      </c>
      <c r="AB69" s="364">
        <v>0</v>
      </c>
    </row>
    <row r="70" spans="1:28" hidden="1" outlineLevel="1" x14ac:dyDescent="0.25">
      <c r="A70" s="365" t="s">
        <v>50</v>
      </c>
      <c r="B70" s="365"/>
      <c r="C70" s="365"/>
      <c r="D70" s="364"/>
      <c r="E70" s="365"/>
      <c r="F70" s="364">
        <v>0</v>
      </c>
      <c r="G70" s="364">
        <v>0</v>
      </c>
      <c r="H70" s="364">
        <v>0</v>
      </c>
      <c r="I70" s="364">
        <v>0</v>
      </c>
      <c r="J70" s="364">
        <v>0</v>
      </c>
      <c r="L70" s="364">
        <v>0</v>
      </c>
      <c r="M70" s="364">
        <v>0</v>
      </c>
      <c r="N70" s="364">
        <v>0</v>
      </c>
      <c r="O70" s="364">
        <v>0</v>
      </c>
      <c r="P70" s="364">
        <v>0</v>
      </c>
      <c r="R70" s="364">
        <v>0</v>
      </c>
      <c r="S70" s="364">
        <v>0</v>
      </c>
      <c r="T70" s="364">
        <v>0</v>
      </c>
      <c r="U70" s="364">
        <v>0</v>
      </c>
      <c r="V70" s="364">
        <v>0</v>
      </c>
      <c r="W70" s="363"/>
      <c r="X70" s="364">
        <v>0</v>
      </c>
      <c r="Y70" s="364">
        <v>0</v>
      </c>
      <c r="Z70" s="364">
        <v>0</v>
      </c>
      <c r="AA70" s="364">
        <v>0</v>
      </c>
      <c r="AB70" s="364">
        <v>0</v>
      </c>
    </row>
    <row r="71" spans="1:28" hidden="1" outlineLevel="1" x14ac:dyDescent="0.25">
      <c r="A71" s="365" t="s">
        <v>126</v>
      </c>
      <c r="B71" s="365"/>
      <c r="C71" s="365"/>
      <c r="D71" s="364"/>
      <c r="E71" s="365"/>
      <c r="F71" s="364">
        <v>0</v>
      </c>
      <c r="G71" s="364">
        <v>0</v>
      </c>
      <c r="H71" s="364">
        <v>0</v>
      </c>
      <c r="I71" s="364">
        <v>0</v>
      </c>
      <c r="J71" s="364">
        <v>0</v>
      </c>
      <c r="L71" s="364">
        <v>0</v>
      </c>
      <c r="M71" s="364">
        <v>0</v>
      </c>
      <c r="N71" s="364">
        <v>0</v>
      </c>
      <c r="O71" s="364">
        <v>0</v>
      </c>
      <c r="P71" s="364">
        <v>0</v>
      </c>
      <c r="R71" s="364">
        <v>0</v>
      </c>
      <c r="S71" s="364">
        <v>0</v>
      </c>
      <c r="T71" s="364">
        <v>0</v>
      </c>
      <c r="U71" s="364">
        <v>0</v>
      </c>
      <c r="V71" s="364">
        <v>0</v>
      </c>
      <c r="W71" s="363"/>
      <c r="X71" s="364">
        <v>0</v>
      </c>
      <c r="Y71" s="364">
        <v>0</v>
      </c>
      <c r="Z71" s="364">
        <v>0</v>
      </c>
      <c r="AA71" s="364">
        <v>0</v>
      </c>
      <c r="AB71" s="364">
        <v>0</v>
      </c>
    </row>
    <row r="72" spans="1:28" hidden="1" outlineLevel="1" x14ac:dyDescent="0.25">
      <c r="A72" s="365" t="s">
        <v>32</v>
      </c>
      <c r="B72" s="365"/>
      <c r="C72" s="365"/>
      <c r="D72" s="364"/>
      <c r="E72" s="365"/>
      <c r="F72" s="364">
        <v>0</v>
      </c>
      <c r="G72" s="364">
        <v>0</v>
      </c>
      <c r="H72" s="364">
        <v>0</v>
      </c>
      <c r="I72" s="364">
        <v>0</v>
      </c>
      <c r="J72" s="364">
        <v>0</v>
      </c>
      <c r="L72" s="364">
        <v>0</v>
      </c>
      <c r="M72" s="364">
        <v>0</v>
      </c>
      <c r="N72" s="364">
        <v>0</v>
      </c>
      <c r="O72" s="364">
        <v>0</v>
      </c>
      <c r="P72" s="364">
        <v>0</v>
      </c>
      <c r="R72" s="364">
        <v>0</v>
      </c>
      <c r="S72" s="364">
        <v>0</v>
      </c>
      <c r="T72" s="364">
        <v>0</v>
      </c>
      <c r="U72" s="364">
        <v>0</v>
      </c>
      <c r="V72" s="364">
        <v>0</v>
      </c>
      <c r="W72" s="363"/>
      <c r="X72" s="364">
        <v>0</v>
      </c>
      <c r="Y72" s="364">
        <v>0</v>
      </c>
      <c r="Z72" s="364">
        <v>0</v>
      </c>
      <c r="AA72" s="364">
        <v>0</v>
      </c>
      <c r="AB72" s="364">
        <v>0</v>
      </c>
    </row>
    <row r="73" spans="1:28" hidden="1" outlineLevel="1" x14ac:dyDescent="0.25">
      <c r="A73" s="365" t="s">
        <v>33</v>
      </c>
      <c r="B73" s="365"/>
      <c r="C73" s="365"/>
      <c r="D73" s="364"/>
      <c r="E73" s="365"/>
      <c r="F73" s="364">
        <v>0</v>
      </c>
      <c r="G73" s="364">
        <v>0</v>
      </c>
      <c r="H73" s="364">
        <v>0</v>
      </c>
      <c r="I73" s="364">
        <v>0</v>
      </c>
      <c r="J73" s="364">
        <v>0</v>
      </c>
      <c r="L73" s="364">
        <v>0</v>
      </c>
      <c r="M73" s="364">
        <v>0</v>
      </c>
      <c r="N73" s="364">
        <v>0</v>
      </c>
      <c r="O73" s="364">
        <v>0</v>
      </c>
      <c r="P73" s="364">
        <v>0</v>
      </c>
      <c r="R73" s="364">
        <v>0</v>
      </c>
      <c r="S73" s="364">
        <v>0</v>
      </c>
      <c r="T73" s="364">
        <v>0</v>
      </c>
      <c r="U73" s="364">
        <v>0</v>
      </c>
      <c r="V73" s="364">
        <v>0</v>
      </c>
      <c r="W73" s="363"/>
      <c r="X73" s="364">
        <v>0</v>
      </c>
      <c r="Y73" s="364">
        <v>0</v>
      </c>
      <c r="Z73" s="364">
        <v>0</v>
      </c>
      <c r="AA73" s="364">
        <v>0</v>
      </c>
      <c r="AB73" s="364">
        <v>0</v>
      </c>
    </row>
    <row r="74" spans="1:28" collapsed="1" x14ac:dyDescent="0.25"/>
  </sheetData>
  <mergeCells count="4">
    <mergeCell ref="R18:V18"/>
    <mergeCell ref="X18:AB18"/>
    <mergeCell ref="L18:P18"/>
    <mergeCell ref="F18:J18"/>
  </mergeCells>
  <pageMargins left="0.7" right="0.7" top="0.75" bottom="0.75" header="0.3" footer="0.3"/>
  <pageSetup scale="81"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59999389629810485"/>
    <pageSetUpPr fitToPage="1"/>
  </sheetPr>
  <dimension ref="A1:BO58"/>
  <sheetViews>
    <sheetView showGridLines="0" workbookViewId="0">
      <selection activeCell="C8" sqref="C8"/>
    </sheetView>
  </sheetViews>
  <sheetFormatPr defaultColWidth="9.140625" defaultRowHeight="15" outlineLevelRow="1" x14ac:dyDescent="0.25"/>
  <cols>
    <col min="1" max="1" width="40.140625" style="4" customWidth="1"/>
    <col min="2" max="7" width="9" style="4" customWidth="1"/>
    <col min="8" max="8" width="3" style="4" customWidth="1"/>
    <col min="9" max="10" width="9" style="4" customWidth="1"/>
    <col min="11" max="11" width="12.5703125" style="4" customWidth="1" collapsed="1"/>
    <col min="12" max="12" width="12.28515625" style="4" customWidth="1" collapsed="1"/>
    <col min="13" max="13" width="8" style="4" customWidth="1"/>
    <col min="14" max="14" width="3" style="4" customWidth="1"/>
    <col min="15" max="16" width="9" style="66" customWidth="1"/>
    <col min="17" max="18" width="9" style="4" customWidth="1" collapsed="1"/>
    <col min="19" max="19" width="9" style="4" customWidth="1"/>
    <col min="20" max="20" width="3" style="4" customWidth="1"/>
    <col min="21" max="22" width="9" style="66" customWidth="1"/>
    <col min="23" max="24" width="9" style="4" customWidth="1" collapsed="1"/>
    <col min="25" max="25" width="9" style="4" customWidth="1"/>
    <col min="26" max="26" width="3" style="4" customWidth="1"/>
    <col min="27" max="28" width="9" style="4" customWidth="1"/>
    <col min="29" max="30" width="9" style="4" customWidth="1" collapsed="1"/>
    <col min="31" max="31" width="9" style="4" customWidth="1"/>
    <col min="32" max="32" width="3" style="4" customWidth="1"/>
    <col min="33" max="34" width="9" style="4" customWidth="1"/>
    <col min="35" max="36" width="9" style="4" customWidth="1" collapsed="1"/>
    <col min="37" max="37" width="8" style="4" customWidth="1"/>
    <col min="38" max="38" width="3" style="4" customWidth="1"/>
    <col min="39" max="40" width="9" style="4" customWidth="1"/>
    <col min="41" max="42" width="9" style="4" customWidth="1" collapsed="1"/>
    <col min="43" max="43" width="8" style="4" customWidth="1"/>
    <col min="44" max="44" width="3" style="4" customWidth="1"/>
    <col min="45" max="46" width="9" style="4" customWidth="1"/>
    <col min="47" max="48" width="9" style="4" customWidth="1" collapsed="1"/>
    <col min="49" max="49" width="8" style="4" customWidth="1"/>
    <col min="50" max="50" width="3" style="4" customWidth="1"/>
    <col min="51" max="52" width="9" style="4" customWidth="1"/>
    <col min="53" max="54" width="9" style="4" customWidth="1" collapsed="1"/>
    <col min="55" max="55" width="8" style="4" customWidth="1"/>
    <col min="56" max="56" width="3" style="4" customWidth="1"/>
    <col min="57" max="58" width="9" style="4" customWidth="1"/>
    <col min="59" max="60" width="9" style="4" customWidth="1" collapsed="1"/>
    <col min="61" max="61" width="9" style="4" customWidth="1"/>
    <col min="62" max="62" width="3" style="4" customWidth="1"/>
    <col min="63" max="64" width="9" style="4" customWidth="1"/>
    <col min="65" max="66" width="9" style="4" customWidth="1" collapsed="1"/>
    <col min="67" max="67" width="9" style="4" customWidth="1"/>
    <col min="68" max="16384" width="9.140625" style="4"/>
  </cols>
  <sheetData>
    <row r="1" spans="1:67" ht="17.25" x14ac:dyDescent="0.4">
      <c r="A1" s="197" t="s">
        <v>92</v>
      </c>
      <c r="B1" s="372">
        <v>31</v>
      </c>
      <c r="C1" s="225"/>
      <c r="D1" s="225"/>
      <c r="E1" s="225"/>
      <c r="F1" s="225"/>
      <c r="G1" s="225"/>
      <c r="H1" s="1"/>
      <c r="I1" s="225"/>
      <c r="J1" s="1"/>
      <c r="K1" s="88"/>
      <c r="L1" s="1"/>
      <c r="M1" s="1"/>
      <c r="N1" s="1"/>
      <c r="O1" s="2"/>
      <c r="P1" s="2"/>
      <c r="Q1" s="1"/>
      <c r="R1" s="1"/>
      <c r="S1" s="1"/>
      <c r="T1" s="1"/>
      <c r="U1" s="2"/>
      <c r="V1" s="2"/>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3"/>
    </row>
    <row r="2" spans="1:67" x14ac:dyDescent="0.25">
      <c r="A2" s="5" t="s">
        <v>35</v>
      </c>
      <c r="B2" s="201">
        <v>9.6999999999999993</v>
      </c>
      <c r="C2" s="213"/>
      <c r="D2" s="213"/>
      <c r="E2" s="213"/>
      <c r="F2" s="213"/>
      <c r="G2" s="213"/>
      <c r="H2" s="6"/>
      <c r="I2" s="213"/>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7"/>
    </row>
    <row r="3" spans="1:67" ht="15" customHeight="1" x14ac:dyDescent="0.25">
      <c r="A3" s="42" t="s">
        <v>36</v>
      </c>
      <c r="B3" s="201">
        <v>10.6</v>
      </c>
      <c r="C3" s="213"/>
      <c r="D3" s="213"/>
      <c r="E3" s="213"/>
      <c r="F3" s="213"/>
      <c r="G3" s="213"/>
      <c r="H3" s="6"/>
      <c r="I3" s="213"/>
      <c r="J3" s="205"/>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7"/>
    </row>
    <row r="4" spans="1:67" s="14" customFormat="1" ht="15" customHeight="1" x14ac:dyDescent="0.25">
      <c r="A4" s="5" t="s">
        <v>37</v>
      </c>
      <c r="B4" s="201">
        <v>10.7</v>
      </c>
      <c r="C4" s="213"/>
      <c r="D4" s="213"/>
      <c r="E4" s="213"/>
      <c r="F4" s="213"/>
      <c r="G4" s="213"/>
      <c r="H4" s="12"/>
      <c r="I4" s="213"/>
      <c r="J4" s="213"/>
      <c r="K4" s="10"/>
      <c r="L4" s="10"/>
      <c r="M4" s="10"/>
      <c r="N4" s="12"/>
      <c r="O4" s="10"/>
      <c r="P4" s="10"/>
      <c r="Q4" s="10"/>
      <c r="R4" s="10"/>
      <c r="S4" s="10"/>
      <c r="T4" s="12"/>
      <c r="U4" s="10"/>
      <c r="V4" s="10"/>
      <c r="W4" s="10"/>
      <c r="X4" s="10"/>
      <c r="Y4" s="10"/>
      <c r="Z4" s="12"/>
      <c r="AA4" s="10"/>
      <c r="AB4" s="10"/>
      <c r="AC4" s="10"/>
      <c r="AD4" s="10"/>
      <c r="AE4" s="10"/>
      <c r="AF4" s="12"/>
      <c r="AG4" s="10"/>
      <c r="AH4" s="10"/>
      <c r="AI4" s="10"/>
      <c r="AJ4" s="10"/>
      <c r="AK4" s="10"/>
      <c r="AL4" s="12"/>
      <c r="AM4" s="10"/>
      <c r="AN4" s="10"/>
      <c r="AO4" s="10"/>
      <c r="AP4" s="10"/>
      <c r="AQ4" s="10"/>
      <c r="AR4" s="12"/>
      <c r="AS4" s="10"/>
      <c r="AT4" s="10"/>
      <c r="AU4" s="10"/>
      <c r="AV4" s="10"/>
      <c r="AW4" s="10"/>
      <c r="AX4" s="12"/>
      <c r="AY4" s="10"/>
      <c r="AZ4" s="10"/>
      <c r="BA4" s="10"/>
      <c r="BB4" s="10"/>
      <c r="BC4" s="10"/>
      <c r="BD4" s="12"/>
      <c r="BE4" s="10"/>
      <c r="BF4" s="10"/>
      <c r="BG4" s="10"/>
      <c r="BH4" s="10"/>
      <c r="BI4" s="10"/>
      <c r="BJ4" s="12"/>
      <c r="BK4" s="10"/>
      <c r="BL4" s="10"/>
      <c r="BM4" s="10"/>
      <c r="BN4" s="10"/>
      <c r="BO4" s="13"/>
    </row>
    <row r="5" spans="1:67" s="14" customFormat="1" ht="15" customHeight="1" x14ac:dyDescent="0.25">
      <c r="A5" s="5"/>
      <c r="B5" s="201"/>
      <c r="C5" s="213"/>
      <c r="D5" s="213"/>
      <c r="E5" s="213"/>
      <c r="F5" s="213"/>
      <c r="G5" s="213"/>
      <c r="H5" s="12"/>
      <c r="I5" s="213"/>
      <c r="J5" s="213"/>
      <c r="K5" s="10"/>
      <c r="L5" s="10"/>
      <c r="M5" s="10"/>
      <c r="N5" s="12"/>
      <c r="O5" s="10"/>
      <c r="P5" s="10"/>
      <c r="Q5" s="10"/>
      <c r="R5"/>
      <c r="S5" s="10"/>
      <c r="T5" s="12"/>
      <c r="U5" s="10"/>
      <c r="V5" s="10"/>
      <c r="W5" s="10"/>
      <c r="X5" s="10"/>
      <c r="Y5" s="10"/>
      <c r="Z5" s="12"/>
      <c r="AA5" s="10"/>
      <c r="AB5" s="10"/>
      <c r="AC5" s="10"/>
      <c r="AD5" s="10"/>
      <c r="AE5" s="10"/>
      <c r="AF5" s="12"/>
      <c r="AG5" s="10"/>
      <c r="AH5" s="10"/>
      <c r="AI5" s="10"/>
      <c r="AJ5" s="10"/>
      <c r="AK5" s="10"/>
      <c r="AL5" s="12"/>
      <c r="AM5" s="10"/>
      <c r="AN5" s="10"/>
      <c r="AO5" s="10"/>
      <c r="AP5" s="10"/>
      <c r="AQ5" s="10"/>
      <c r="AR5" s="12"/>
      <c r="AS5" s="10"/>
      <c r="AT5" s="10"/>
      <c r="AU5" s="10"/>
      <c r="AV5" s="10"/>
      <c r="AW5" s="10"/>
      <c r="AX5" s="12"/>
      <c r="AY5" s="10"/>
      <c r="AZ5" s="10"/>
      <c r="BA5" s="10"/>
      <c r="BB5" s="10"/>
      <c r="BC5" s="10"/>
      <c r="BD5" s="12"/>
      <c r="BE5" s="10"/>
      <c r="BF5" s="10"/>
      <c r="BG5" s="10"/>
      <c r="BH5" s="10"/>
      <c r="BI5" s="10"/>
      <c r="BJ5" s="12"/>
      <c r="BK5" s="10"/>
      <c r="BL5" s="10"/>
      <c r="BM5" s="10"/>
      <c r="BN5" s="10"/>
      <c r="BO5" s="13"/>
    </row>
    <row r="6" spans="1:67" s="14" customFormat="1" x14ac:dyDescent="0.25">
      <c r="A6" s="42" t="s">
        <v>93</v>
      </c>
      <c r="B6" s="201">
        <v>3</v>
      </c>
      <c r="C6" s="213"/>
      <c r="D6" s="213"/>
      <c r="E6" s="213"/>
      <c r="F6" s="213"/>
      <c r="G6" s="213"/>
      <c r="H6" s="12"/>
      <c r="I6" s="213"/>
      <c r="J6" s="213"/>
      <c r="K6" s="10"/>
      <c r="L6" s="10"/>
      <c r="M6" s="10"/>
      <c r="N6" s="12"/>
      <c r="O6" s="10"/>
      <c r="P6" s="10"/>
      <c r="Q6" s="10"/>
      <c r="R6" s="10"/>
      <c r="S6" s="10"/>
      <c r="T6" s="12"/>
      <c r="U6" s="10"/>
      <c r="V6" s="10"/>
      <c r="W6" s="10"/>
      <c r="X6" s="10"/>
      <c r="Y6" s="10"/>
      <c r="Z6" s="12"/>
      <c r="AA6" s="10"/>
      <c r="AB6" s="10"/>
      <c r="AC6" s="10"/>
      <c r="AD6" s="10"/>
      <c r="AE6" s="10"/>
      <c r="AF6" s="12"/>
      <c r="AG6" s="10"/>
      <c r="AH6" s="10"/>
      <c r="AI6" s="10"/>
      <c r="AJ6" s="10"/>
      <c r="AK6" s="10"/>
      <c r="AL6" s="12"/>
      <c r="AM6" s="10"/>
      <c r="AN6" s="10"/>
      <c r="AO6" s="10"/>
      <c r="AP6" s="10"/>
      <c r="AQ6" s="10"/>
      <c r="AR6" s="12"/>
      <c r="AS6" s="10"/>
      <c r="AT6" s="10"/>
      <c r="AU6" s="10"/>
      <c r="AV6" s="10"/>
      <c r="AW6" s="10"/>
      <c r="AX6" s="12"/>
      <c r="AY6" s="10"/>
      <c r="AZ6" s="10"/>
      <c r="BA6" s="10"/>
      <c r="BB6" s="10"/>
      <c r="BC6" s="10"/>
      <c r="BD6" s="12"/>
      <c r="BE6" s="10"/>
      <c r="BF6" s="10"/>
      <c r="BG6" s="10"/>
      <c r="BH6" s="10"/>
      <c r="BI6" s="10"/>
      <c r="BJ6" s="12"/>
      <c r="BK6" s="10"/>
      <c r="BL6" s="10"/>
      <c r="BM6" s="10"/>
      <c r="BN6" s="10"/>
      <c r="BO6" s="13"/>
    </row>
    <row r="7" spans="1:67" s="14" customFormat="1" x14ac:dyDescent="0.25">
      <c r="A7" s="42" t="s">
        <v>94</v>
      </c>
      <c r="B7" s="201">
        <v>1.9</v>
      </c>
      <c r="C7" s="213"/>
      <c r="D7" s="213"/>
      <c r="E7" s="213"/>
      <c r="F7" s="213"/>
      <c r="G7" s="213"/>
      <c r="H7" s="12"/>
      <c r="I7" s="213"/>
      <c r="J7" s="213"/>
      <c r="K7" s="10"/>
      <c r="L7" s="10"/>
      <c r="M7" s="10"/>
      <c r="N7" s="12"/>
      <c r="O7" s="10"/>
      <c r="P7" s="10"/>
      <c r="Q7" s="10"/>
      <c r="R7" s="10"/>
      <c r="S7" s="10"/>
      <c r="T7" s="12"/>
      <c r="U7" s="10"/>
      <c r="V7" s="10"/>
      <c r="W7" s="10"/>
      <c r="X7" s="10"/>
      <c r="Y7" s="10"/>
      <c r="Z7" s="12"/>
      <c r="AA7" s="10"/>
      <c r="AB7" s="10"/>
      <c r="AC7" s="10"/>
      <c r="AD7" s="10"/>
      <c r="AE7" s="10"/>
      <c r="AF7" s="12"/>
      <c r="AG7" s="10"/>
      <c r="AH7" s="10"/>
      <c r="AI7" s="10"/>
      <c r="AJ7" s="10"/>
      <c r="AK7" s="10"/>
      <c r="AL7" s="12"/>
      <c r="AM7" s="10"/>
      <c r="AN7" s="10"/>
      <c r="AO7" s="10"/>
      <c r="AP7" s="10"/>
      <c r="AQ7" s="10"/>
      <c r="AR7" s="12"/>
      <c r="AS7" s="10"/>
      <c r="AT7" s="10"/>
      <c r="AU7" s="10"/>
      <c r="AV7" s="10"/>
      <c r="AW7" s="10"/>
      <c r="AX7" s="12"/>
      <c r="AY7" s="10"/>
      <c r="AZ7" s="10"/>
      <c r="BA7" s="10"/>
      <c r="BB7" s="10"/>
      <c r="BC7" s="10"/>
      <c r="BD7" s="12"/>
      <c r="BE7" s="10"/>
      <c r="BF7" s="10"/>
      <c r="BG7" s="10"/>
      <c r="BH7" s="10"/>
      <c r="BI7" s="10"/>
      <c r="BJ7" s="12"/>
      <c r="BK7" s="10"/>
      <c r="BL7" s="10"/>
      <c r="BM7" s="10"/>
      <c r="BN7" s="10"/>
      <c r="BO7" s="13"/>
    </row>
    <row r="8" spans="1:67" s="14" customFormat="1" x14ac:dyDescent="0.25">
      <c r="A8" s="42"/>
      <c r="B8" s="201"/>
      <c r="C8" s="213"/>
      <c r="D8" s="213"/>
      <c r="E8" s="213"/>
      <c r="F8" s="213"/>
      <c r="G8" s="213"/>
      <c r="H8" s="12"/>
      <c r="I8" s="213"/>
      <c r="J8" s="213"/>
      <c r="K8" s="10"/>
      <c r="L8" s="10"/>
      <c r="M8" s="10"/>
      <c r="N8" s="12"/>
      <c r="O8" s="10"/>
      <c r="P8" s="10"/>
      <c r="Q8" s="10"/>
      <c r="R8" s="10"/>
      <c r="S8" s="10"/>
      <c r="T8" s="12"/>
      <c r="U8" s="10"/>
      <c r="V8" s="10"/>
      <c r="W8" s="10"/>
      <c r="X8" s="10"/>
      <c r="Y8" s="10"/>
      <c r="Z8" s="12"/>
      <c r="AA8" s="10"/>
      <c r="AB8" s="10"/>
      <c r="AC8" s="10"/>
      <c r="AD8" s="10"/>
      <c r="AE8" s="10"/>
      <c r="AF8" s="12"/>
      <c r="AG8" s="10"/>
      <c r="AH8" s="10"/>
      <c r="AI8" s="10"/>
      <c r="AJ8" s="10"/>
      <c r="AK8" s="10"/>
      <c r="AL8" s="12"/>
      <c r="AM8" s="10"/>
      <c r="AN8" s="10"/>
      <c r="AO8" s="10"/>
      <c r="AP8" s="10"/>
      <c r="AQ8" s="10"/>
      <c r="AR8" s="12"/>
      <c r="AS8" s="10"/>
      <c r="AT8" s="10"/>
      <c r="AU8" s="10"/>
      <c r="AV8" s="10"/>
      <c r="AW8" s="10"/>
      <c r="AX8" s="12"/>
      <c r="AY8" s="10"/>
      <c r="AZ8" s="10"/>
      <c r="BA8" s="10"/>
      <c r="BB8" s="10"/>
      <c r="BC8" s="10"/>
      <c r="BD8" s="12"/>
      <c r="BE8" s="10"/>
      <c r="BF8" s="10"/>
      <c r="BG8" s="10"/>
      <c r="BH8" s="10"/>
      <c r="BI8" s="10"/>
      <c r="BJ8" s="12"/>
      <c r="BK8" s="10"/>
      <c r="BL8" s="10"/>
      <c r="BM8" s="10"/>
      <c r="BN8" s="10"/>
      <c r="BO8" s="13"/>
    </row>
    <row r="9" spans="1:67" s="14" customFormat="1" ht="15.75" thickBot="1" x14ac:dyDescent="0.3">
      <c r="A9" s="86" t="s">
        <v>95</v>
      </c>
      <c r="B9" s="212">
        <v>1.7</v>
      </c>
      <c r="C9" s="213"/>
      <c r="D9" s="213"/>
      <c r="E9" s="213"/>
      <c r="F9" s="213"/>
      <c r="G9" s="213"/>
      <c r="H9" s="12"/>
      <c r="I9" s="213"/>
      <c r="J9" s="213"/>
      <c r="K9" s="10"/>
      <c r="L9" s="10"/>
      <c r="M9" s="10"/>
      <c r="N9" s="12"/>
      <c r="O9" s="10"/>
      <c r="P9" s="10"/>
      <c r="Q9" s="10"/>
      <c r="R9" s="10"/>
      <c r="S9" s="10"/>
      <c r="T9" s="12"/>
      <c r="U9" s="10"/>
      <c r="V9" s="10"/>
      <c r="W9" s="10"/>
      <c r="X9" s="10"/>
      <c r="Y9" s="10"/>
      <c r="Z9" s="12"/>
      <c r="AA9" s="10"/>
      <c r="AB9" s="10"/>
      <c r="AC9" s="10"/>
      <c r="AD9" s="10"/>
      <c r="AE9" s="10"/>
      <c r="AF9" s="12"/>
      <c r="AG9" s="10"/>
      <c r="AH9" s="10"/>
      <c r="AI9" s="10"/>
      <c r="AJ9" s="10"/>
      <c r="AK9" s="10"/>
      <c r="AL9" s="12"/>
      <c r="AM9" s="10"/>
      <c r="AN9" s="10"/>
      <c r="AO9" s="10"/>
      <c r="AP9" s="10"/>
      <c r="AQ9" s="10"/>
      <c r="AR9" s="12"/>
      <c r="AS9" s="10"/>
      <c r="AT9" s="10"/>
      <c r="AU9" s="10"/>
      <c r="AV9" s="10"/>
      <c r="AW9" s="10"/>
      <c r="AX9" s="12"/>
      <c r="AY9" s="10"/>
      <c r="AZ9" s="10"/>
      <c r="BA9" s="10"/>
      <c r="BB9" s="10"/>
      <c r="BC9" s="10"/>
      <c r="BD9" s="12"/>
      <c r="BE9" s="10"/>
      <c r="BF9" s="10"/>
      <c r="BG9" s="10"/>
      <c r="BH9" s="10"/>
      <c r="BI9" s="10"/>
      <c r="BJ9" s="12"/>
      <c r="BK9" s="10"/>
      <c r="BL9" s="10"/>
      <c r="BM9" s="10"/>
      <c r="BN9" s="10"/>
      <c r="BO9" s="13"/>
    </row>
    <row r="10" spans="1:67" ht="15.75" thickBot="1" x14ac:dyDescent="0.3">
      <c r="A10" s="22"/>
      <c r="B10" s="22"/>
      <c r="C10" s="22"/>
      <c r="D10" s="22"/>
      <c r="E10" s="22"/>
      <c r="F10" s="22"/>
      <c r="G10" s="22"/>
      <c r="H10" s="6"/>
      <c r="I10" s="22"/>
      <c r="J10" s="22"/>
      <c r="K10" s="22"/>
      <c r="L10" s="22"/>
      <c r="M10" s="22"/>
      <c r="N10" s="6"/>
      <c r="O10" s="165"/>
      <c r="P10" s="22"/>
      <c r="Q10" s="22"/>
      <c r="R10" s="22"/>
      <c r="S10" s="22"/>
      <c r="T10" s="6"/>
      <c r="U10" s="22"/>
      <c r="V10" s="22"/>
      <c r="W10" s="22"/>
      <c r="X10" s="22"/>
      <c r="Y10" s="22"/>
      <c r="Z10" s="6"/>
      <c r="AA10" s="22"/>
      <c r="AB10" s="22"/>
      <c r="AC10" s="22"/>
      <c r="AD10" s="22"/>
      <c r="AE10" s="22"/>
      <c r="AF10" s="6"/>
      <c r="AG10" s="22"/>
      <c r="AH10" s="22"/>
      <c r="AI10" s="22"/>
      <c r="AJ10" s="22"/>
      <c r="AK10" s="22"/>
      <c r="AL10" s="6"/>
      <c r="AM10" s="22"/>
      <c r="AN10" s="22"/>
      <c r="AO10" s="22"/>
      <c r="AP10" s="22"/>
      <c r="AQ10" s="22"/>
      <c r="AR10" s="6"/>
      <c r="AS10" s="22"/>
      <c r="AT10" s="22"/>
      <c r="AU10" s="22"/>
      <c r="AV10" s="22"/>
      <c r="AW10" s="22"/>
      <c r="AX10" s="6"/>
      <c r="AY10" s="22"/>
      <c r="AZ10" s="22"/>
      <c r="BA10" s="22"/>
      <c r="BB10" s="22"/>
      <c r="BC10" s="22"/>
      <c r="BD10" s="6"/>
      <c r="BE10" s="22"/>
      <c r="BF10" s="22"/>
      <c r="BG10" s="22"/>
      <c r="BH10" s="22"/>
      <c r="BI10" s="22"/>
      <c r="BJ10" s="6"/>
      <c r="BK10" s="22"/>
      <c r="BL10" s="22"/>
      <c r="BM10" s="22"/>
      <c r="BN10" s="22"/>
      <c r="BO10" s="23"/>
    </row>
    <row r="11" spans="1:67" ht="15.75" thickBot="1" x14ac:dyDescent="0.3">
      <c r="A11" s="20"/>
      <c r="B11" s="213"/>
      <c r="C11" s="233">
        <v>2016</v>
      </c>
      <c r="D11" s="234"/>
      <c r="E11" s="234"/>
      <c r="F11" s="234"/>
      <c r="G11" s="235"/>
      <c r="H11" s="6"/>
      <c r="I11" s="233">
        <v>2015</v>
      </c>
      <c r="J11" s="234"/>
      <c r="K11" s="234"/>
      <c r="L11" s="234"/>
      <c r="M11" s="235"/>
      <c r="N11" s="6"/>
      <c r="O11" s="233">
        <v>2014</v>
      </c>
      <c r="P11" s="234"/>
      <c r="Q11" s="234"/>
      <c r="R11" s="234"/>
      <c r="S11" s="235"/>
      <c r="T11" s="6"/>
      <c r="U11" s="233">
        <v>2013</v>
      </c>
      <c r="V11" s="234"/>
      <c r="W11" s="234"/>
      <c r="X11" s="234"/>
      <c r="Y11" s="235"/>
      <c r="Z11" s="6"/>
      <c r="AA11" s="233">
        <v>2012</v>
      </c>
      <c r="AB11" s="234"/>
      <c r="AC11" s="234"/>
      <c r="AD11" s="234"/>
      <c r="AE11" s="235"/>
      <c r="AF11" s="6"/>
      <c r="AG11" s="233">
        <v>2011</v>
      </c>
      <c r="AH11" s="234"/>
      <c r="AI11" s="234"/>
      <c r="AJ11" s="234"/>
      <c r="AK11" s="235"/>
      <c r="AL11" s="6"/>
      <c r="AM11" s="233">
        <v>2010</v>
      </c>
      <c r="AN11" s="234"/>
      <c r="AO11" s="234"/>
      <c r="AP11" s="234"/>
      <c r="AQ11" s="235"/>
      <c r="AR11" s="6"/>
      <c r="AS11" s="233">
        <v>2009</v>
      </c>
      <c r="AT11" s="234"/>
      <c r="AU11" s="234"/>
      <c r="AV11" s="234"/>
      <c r="AW11" s="235"/>
      <c r="AX11" s="6"/>
      <c r="AY11" s="233">
        <v>2008</v>
      </c>
      <c r="AZ11" s="234"/>
      <c r="BA11" s="234"/>
      <c r="BB11" s="234"/>
      <c r="BC11" s="235"/>
      <c r="BD11" s="6"/>
      <c r="BE11" s="233">
        <v>2007</v>
      </c>
      <c r="BF11" s="234"/>
      <c r="BG11" s="234"/>
      <c r="BH11" s="234"/>
      <c r="BI11" s="235"/>
      <c r="BJ11" s="6"/>
      <c r="BK11" s="233">
        <v>2006</v>
      </c>
      <c r="BL11" s="234"/>
      <c r="BM11" s="234"/>
      <c r="BN11" s="234"/>
      <c r="BO11" s="235"/>
    </row>
    <row r="12" spans="1:67" s="159" customFormat="1" x14ac:dyDescent="0.25">
      <c r="A12" s="34"/>
      <c r="B12" s="10"/>
      <c r="C12" s="75" t="s">
        <v>277</v>
      </c>
      <c r="D12" s="10" t="s">
        <v>278</v>
      </c>
      <c r="E12" s="10" t="s">
        <v>279</v>
      </c>
      <c r="F12" s="10" t="s">
        <v>280</v>
      </c>
      <c r="G12" s="13" t="s">
        <v>263</v>
      </c>
      <c r="H12" s="35"/>
      <c r="I12" s="75" t="s">
        <v>277</v>
      </c>
      <c r="J12" s="10" t="s">
        <v>278</v>
      </c>
      <c r="K12" s="10" t="s">
        <v>279</v>
      </c>
      <c r="L12" s="10" t="s">
        <v>280</v>
      </c>
      <c r="M12" s="13" t="s">
        <v>264</v>
      </c>
      <c r="N12" s="35"/>
      <c r="O12" s="75" t="s">
        <v>277</v>
      </c>
      <c r="P12" s="10" t="s">
        <v>278</v>
      </c>
      <c r="Q12" s="10" t="s">
        <v>279</v>
      </c>
      <c r="R12" s="10" t="s">
        <v>280</v>
      </c>
      <c r="S12" s="13" t="s">
        <v>265</v>
      </c>
      <c r="T12" s="35"/>
      <c r="U12" s="75" t="s">
        <v>277</v>
      </c>
      <c r="V12" s="10" t="s">
        <v>278</v>
      </c>
      <c r="W12" s="10" t="s">
        <v>279</v>
      </c>
      <c r="X12" s="10" t="s">
        <v>280</v>
      </c>
      <c r="Y12" s="13" t="s">
        <v>266</v>
      </c>
      <c r="Z12" s="35"/>
      <c r="AA12" s="75" t="s">
        <v>277</v>
      </c>
      <c r="AB12" s="10" t="s">
        <v>278</v>
      </c>
      <c r="AC12" s="10" t="s">
        <v>279</v>
      </c>
      <c r="AD12" s="10" t="s">
        <v>280</v>
      </c>
      <c r="AE12" s="13" t="s">
        <v>267</v>
      </c>
      <c r="AF12" s="35"/>
      <c r="AG12" s="75" t="s">
        <v>277</v>
      </c>
      <c r="AH12" s="10" t="s">
        <v>278</v>
      </c>
      <c r="AI12" s="10" t="s">
        <v>279</v>
      </c>
      <c r="AJ12" s="10" t="s">
        <v>280</v>
      </c>
      <c r="AK12" s="13" t="s">
        <v>268</v>
      </c>
      <c r="AL12" s="35"/>
      <c r="AM12" s="75" t="s">
        <v>277</v>
      </c>
      <c r="AN12" s="10" t="s">
        <v>278</v>
      </c>
      <c r="AO12" s="10" t="s">
        <v>279</v>
      </c>
      <c r="AP12" s="10" t="s">
        <v>280</v>
      </c>
      <c r="AQ12" s="13" t="s">
        <v>269</v>
      </c>
      <c r="AR12" s="35"/>
      <c r="AS12" s="75" t="s">
        <v>277</v>
      </c>
      <c r="AT12" s="10" t="s">
        <v>278</v>
      </c>
      <c r="AU12" s="10" t="s">
        <v>279</v>
      </c>
      <c r="AV12" s="10" t="s">
        <v>280</v>
      </c>
      <c r="AW12" s="13" t="s">
        <v>270</v>
      </c>
      <c r="AX12" s="35"/>
      <c r="AY12" s="75" t="s">
        <v>277</v>
      </c>
      <c r="AZ12" s="10" t="s">
        <v>278</v>
      </c>
      <c r="BA12" s="10" t="s">
        <v>279</v>
      </c>
      <c r="BB12" s="10" t="s">
        <v>280</v>
      </c>
      <c r="BC12" s="13" t="s">
        <v>271</v>
      </c>
      <c r="BD12" s="35"/>
      <c r="BE12" s="75" t="s">
        <v>277</v>
      </c>
      <c r="BF12" s="10" t="s">
        <v>278</v>
      </c>
      <c r="BG12" s="10" t="s">
        <v>279</v>
      </c>
      <c r="BH12" s="10" t="s">
        <v>280</v>
      </c>
      <c r="BI12" s="13" t="s">
        <v>272</v>
      </c>
      <c r="BJ12" s="35"/>
      <c r="BK12" s="75" t="s">
        <v>277</v>
      </c>
      <c r="BL12" s="10" t="s">
        <v>278</v>
      </c>
      <c r="BM12" s="10" t="s">
        <v>279</v>
      </c>
      <c r="BN12" s="10" t="s">
        <v>280</v>
      </c>
      <c r="BO12" s="13" t="s">
        <v>273</v>
      </c>
    </row>
    <row r="13" spans="1:67" x14ac:dyDescent="0.25">
      <c r="A13" s="5"/>
      <c r="B13" s="22"/>
      <c r="C13" s="24"/>
      <c r="D13" s="22"/>
      <c r="E13" s="22"/>
      <c r="F13" s="22"/>
      <c r="G13" s="23"/>
      <c r="H13" s="6"/>
      <c r="I13" s="24"/>
      <c r="J13" s="22"/>
      <c r="K13" s="22"/>
      <c r="L13" s="22"/>
      <c r="M13" s="23"/>
      <c r="N13" s="6"/>
      <c r="O13" s="24"/>
      <c r="P13" s="22"/>
      <c r="Q13" s="22"/>
      <c r="R13" s="22"/>
      <c r="S13" s="23"/>
      <c r="T13" s="6"/>
      <c r="U13" s="24"/>
      <c r="V13" s="22"/>
      <c r="W13" s="22"/>
      <c r="X13" s="22"/>
      <c r="Y13" s="23"/>
      <c r="Z13" s="6"/>
      <c r="AA13" s="24"/>
      <c r="AB13" s="22"/>
      <c r="AC13" s="22"/>
      <c r="AD13" s="22"/>
      <c r="AE13" s="23"/>
      <c r="AF13" s="6"/>
      <c r="AG13" s="24"/>
      <c r="AH13" s="22"/>
      <c r="AI13" s="22"/>
      <c r="AJ13" s="22"/>
      <c r="AK13" s="23"/>
      <c r="AL13" s="6"/>
      <c r="AM13" s="24"/>
      <c r="AN13" s="22"/>
      <c r="AO13" s="22"/>
      <c r="AP13" s="22"/>
      <c r="AQ13" s="23"/>
      <c r="AR13" s="6"/>
      <c r="AS13" s="24"/>
      <c r="AT13" s="22"/>
      <c r="AU13" s="22"/>
      <c r="AV13" s="22"/>
      <c r="AW13" s="23"/>
      <c r="AX13" s="6"/>
      <c r="AY13" s="24"/>
      <c r="AZ13" s="22"/>
      <c r="BA13" s="22"/>
      <c r="BB13" s="22"/>
      <c r="BC13" s="23"/>
      <c r="BD13" s="6"/>
      <c r="BE13" s="24"/>
      <c r="BF13" s="22"/>
      <c r="BG13" s="22"/>
      <c r="BH13" s="22"/>
      <c r="BI13" s="23"/>
      <c r="BJ13" s="6"/>
      <c r="BK13" s="24"/>
      <c r="BL13" s="22"/>
      <c r="BM13" s="22"/>
      <c r="BN13" s="22"/>
      <c r="BO13" s="23"/>
    </row>
    <row r="14" spans="1:67" s="14" customFormat="1" x14ac:dyDescent="0.25">
      <c r="A14" s="87" t="s">
        <v>3</v>
      </c>
      <c r="B14" s="20"/>
      <c r="C14" s="25">
        <v>14760</v>
      </c>
      <c r="D14" s="20">
        <v>15212</v>
      </c>
      <c r="E14" s="20">
        <v>15979</v>
      </c>
      <c r="F14" s="20">
        <v>0</v>
      </c>
      <c r="G14" s="21">
        <v>45951</v>
      </c>
      <c r="H14" s="12"/>
      <c r="I14" s="25">
        <v>16564</v>
      </c>
      <c r="J14" s="20">
        <v>18968</v>
      </c>
      <c r="K14" s="20">
        <v>23318</v>
      </c>
      <c r="L14" s="20">
        <v>18556</v>
      </c>
      <c r="M14" s="21">
        <v>77406</v>
      </c>
      <c r="N14" s="12"/>
      <c r="O14" s="25">
        <v>16322</v>
      </c>
      <c r="P14" s="20">
        <v>16704</v>
      </c>
      <c r="Q14" s="20">
        <v>17633</v>
      </c>
      <c r="R14" s="20">
        <v>16595</v>
      </c>
      <c r="S14" s="21">
        <v>67254</v>
      </c>
      <c r="T14" s="26"/>
      <c r="U14" s="25">
        <v>15041</v>
      </c>
      <c r="V14" s="20">
        <v>15131</v>
      </c>
      <c r="W14" s="20">
        <v>15690</v>
      </c>
      <c r="X14" s="20">
        <v>14211</v>
      </c>
      <c r="Y14" s="21">
        <v>60073</v>
      </c>
      <c r="Z14" s="26"/>
      <c r="AA14" s="25">
        <v>13606</v>
      </c>
      <c r="AB14" s="20">
        <v>14122</v>
      </c>
      <c r="AC14" s="20">
        <v>14858</v>
      </c>
      <c r="AD14" s="20">
        <v>13269</v>
      </c>
      <c r="AE14" s="21">
        <v>55855</v>
      </c>
      <c r="AF14" s="26"/>
      <c r="AG14" s="25">
        <v>13853</v>
      </c>
      <c r="AH14" s="20">
        <v>13944</v>
      </c>
      <c r="AI14" s="20">
        <v>15121</v>
      </c>
      <c r="AJ14" s="20">
        <v>12936</v>
      </c>
      <c r="AK14" s="21">
        <v>55854</v>
      </c>
      <c r="AL14" s="26"/>
      <c r="AM14" s="25">
        <v>15317</v>
      </c>
      <c r="AN14" s="20">
        <v>16764</v>
      </c>
      <c r="AO14" s="20">
        <v>14728</v>
      </c>
      <c r="AP14" s="20">
        <v>14292</v>
      </c>
      <c r="AQ14" s="21">
        <v>61101</v>
      </c>
      <c r="AR14" s="26"/>
      <c r="AS14" s="25">
        <v>11604</v>
      </c>
      <c r="AT14" s="20">
        <v>14007</v>
      </c>
      <c r="AU14" s="20">
        <v>13868</v>
      </c>
      <c r="AV14" s="20">
        <v>14596</v>
      </c>
      <c r="AW14" s="21">
        <v>54075</v>
      </c>
      <c r="AX14" s="26"/>
      <c r="AY14" s="25">
        <v>11467</v>
      </c>
      <c r="AZ14" s="20">
        <v>12977</v>
      </c>
      <c r="BA14" s="20">
        <v>16510</v>
      </c>
      <c r="BB14" s="20">
        <v>13245</v>
      </c>
      <c r="BC14" s="21">
        <v>54199</v>
      </c>
      <c r="BD14" s="26"/>
      <c r="BE14" s="25">
        <v>9387</v>
      </c>
      <c r="BF14" s="20">
        <v>9126</v>
      </c>
      <c r="BG14" s="20">
        <v>11010</v>
      </c>
      <c r="BH14" s="20">
        <v>14666</v>
      </c>
      <c r="BI14" s="21">
        <v>44189</v>
      </c>
      <c r="BJ14" s="26"/>
      <c r="BK14" s="25">
        <v>0</v>
      </c>
      <c r="BL14" s="20">
        <v>0</v>
      </c>
      <c r="BM14" s="20">
        <v>4104</v>
      </c>
      <c r="BN14" s="20">
        <v>8067</v>
      </c>
      <c r="BO14" s="21">
        <v>12171</v>
      </c>
    </row>
    <row r="15" spans="1:67" s="14" customFormat="1" x14ac:dyDescent="0.25">
      <c r="A15" s="87" t="s">
        <v>4</v>
      </c>
      <c r="B15" s="20"/>
      <c r="C15" s="25">
        <v>12618</v>
      </c>
      <c r="D15" s="20">
        <v>12661</v>
      </c>
      <c r="E15" s="20">
        <v>12770</v>
      </c>
      <c r="F15" s="20">
        <v>0</v>
      </c>
      <c r="G15" s="21">
        <v>38049</v>
      </c>
      <c r="H15" s="12"/>
      <c r="I15" s="25">
        <v>13357</v>
      </c>
      <c r="J15" s="20">
        <v>14777</v>
      </c>
      <c r="K15" s="20">
        <v>18909</v>
      </c>
      <c r="L15" s="20">
        <v>17226</v>
      </c>
      <c r="M15" s="21">
        <v>64269</v>
      </c>
      <c r="N15" s="12"/>
      <c r="O15" s="25">
        <v>12673</v>
      </c>
      <c r="P15" s="20">
        <v>13027</v>
      </c>
      <c r="Q15" s="20">
        <v>13967</v>
      </c>
      <c r="R15" s="20">
        <v>13423</v>
      </c>
      <c r="S15" s="21">
        <v>53090</v>
      </c>
      <c r="T15" s="26"/>
      <c r="U15" s="25">
        <v>11557</v>
      </c>
      <c r="V15" s="20">
        <v>11798</v>
      </c>
      <c r="W15" s="20">
        <v>12346</v>
      </c>
      <c r="X15" s="20">
        <v>10935</v>
      </c>
      <c r="Y15" s="21">
        <v>46636</v>
      </c>
      <c r="Z15" s="26"/>
      <c r="AA15" s="25">
        <v>10199</v>
      </c>
      <c r="AB15" s="20">
        <v>10502</v>
      </c>
      <c r="AC15" s="20">
        <v>11092</v>
      </c>
      <c r="AD15" s="20">
        <v>10239</v>
      </c>
      <c r="AE15" s="21">
        <v>42032</v>
      </c>
      <c r="AF15" s="26"/>
      <c r="AG15" s="25">
        <v>10043</v>
      </c>
      <c r="AH15" s="20">
        <v>10322</v>
      </c>
      <c r="AI15" s="20">
        <v>11064</v>
      </c>
      <c r="AJ15" s="20">
        <v>9787</v>
      </c>
      <c r="AK15" s="21">
        <v>41216</v>
      </c>
      <c r="AL15" s="26"/>
      <c r="AM15" s="25">
        <v>10676</v>
      </c>
      <c r="AN15" s="20">
        <v>11208</v>
      </c>
      <c r="AO15" s="20">
        <v>10187</v>
      </c>
      <c r="AP15" s="20">
        <v>11112</v>
      </c>
      <c r="AQ15" s="21">
        <v>43183</v>
      </c>
      <c r="AR15" s="26"/>
      <c r="AS15" s="25">
        <v>8214</v>
      </c>
      <c r="AT15" s="20">
        <v>9965</v>
      </c>
      <c r="AU15" s="20">
        <v>9657</v>
      </c>
      <c r="AV15" s="20">
        <v>10146</v>
      </c>
      <c r="AW15" s="21">
        <v>37982</v>
      </c>
      <c r="AX15" s="26"/>
      <c r="AY15" s="25">
        <v>8439</v>
      </c>
      <c r="AZ15" s="20">
        <v>9484</v>
      </c>
      <c r="BA15" s="20">
        <v>12650</v>
      </c>
      <c r="BB15" s="20">
        <v>10110</v>
      </c>
      <c r="BC15" s="21">
        <v>40683</v>
      </c>
      <c r="BD15" s="26"/>
      <c r="BE15" s="25">
        <v>7211</v>
      </c>
      <c r="BF15" s="20">
        <v>6723</v>
      </c>
      <c r="BG15" s="20">
        <v>7839</v>
      </c>
      <c r="BH15" s="20">
        <v>11300</v>
      </c>
      <c r="BI15" s="21">
        <v>33073</v>
      </c>
      <c r="BJ15" s="26"/>
      <c r="BK15" s="25">
        <v>0</v>
      </c>
      <c r="BL15" s="20">
        <v>0</v>
      </c>
      <c r="BM15" s="20">
        <v>2882</v>
      </c>
      <c r="BN15" s="20">
        <v>6739</v>
      </c>
      <c r="BO15" s="21">
        <v>9621</v>
      </c>
    </row>
    <row r="16" spans="1:67" s="14" customFormat="1" x14ac:dyDescent="0.25">
      <c r="A16" s="87" t="s">
        <v>5</v>
      </c>
      <c r="B16" s="20"/>
      <c r="C16" s="25">
        <v>2142</v>
      </c>
      <c r="D16" s="20">
        <v>2551</v>
      </c>
      <c r="E16" s="20">
        <v>3209</v>
      </c>
      <c r="F16" s="20">
        <v>0</v>
      </c>
      <c r="G16" s="21">
        <v>7902</v>
      </c>
      <c r="H16" s="12"/>
      <c r="I16" s="25">
        <v>3207</v>
      </c>
      <c r="J16" s="20">
        <v>4191</v>
      </c>
      <c r="K16" s="20">
        <v>4409</v>
      </c>
      <c r="L16" s="20">
        <v>1330</v>
      </c>
      <c r="M16" s="21">
        <v>13137</v>
      </c>
      <c r="N16" s="12"/>
      <c r="O16" s="25">
        <v>3649</v>
      </c>
      <c r="P16" s="20">
        <v>3677</v>
      </c>
      <c r="Q16" s="20">
        <v>3666</v>
      </c>
      <c r="R16" s="20">
        <v>3172</v>
      </c>
      <c r="S16" s="21">
        <v>14164</v>
      </c>
      <c r="T16" s="26"/>
      <c r="U16" s="25">
        <v>3484</v>
      </c>
      <c r="V16" s="20">
        <v>3333</v>
      </c>
      <c r="W16" s="20">
        <v>3344</v>
      </c>
      <c r="X16" s="20">
        <v>3276</v>
      </c>
      <c r="Y16" s="21">
        <v>13437</v>
      </c>
      <c r="Z16" s="26"/>
      <c r="AA16" s="25">
        <v>3407</v>
      </c>
      <c r="AB16" s="20">
        <v>3620</v>
      </c>
      <c r="AC16" s="20">
        <v>3766</v>
      </c>
      <c r="AD16" s="20">
        <v>3030</v>
      </c>
      <c r="AE16" s="21">
        <v>13823</v>
      </c>
      <c r="AF16" s="26"/>
      <c r="AG16" s="25">
        <v>3810</v>
      </c>
      <c r="AH16" s="20">
        <v>3622</v>
      </c>
      <c r="AI16" s="20">
        <v>4057</v>
      </c>
      <c r="AJ16" s="20">
        <v>3149</v>
      </c>
      <c r="AK16" s="21">
        <v>14638</v>
      </c>
      <c r="AL16" s="26"/>
      <c r="AM16" s="25">
        <v>4641</v>
      </c>
      <c r="AN16" s="20">
        <v>5556</v>
      </c>
      <c r="AO16" s="20">
        <v>4541</v>
      </c>
      <c r="AP16" s="20">
        <v>3180</v>
      </c>
      <c r="AQ16" s="21">
        <v>17918</v>
      </c>
      <c r="AR16" s="26"/>
      <c r="AS16" s="25">
        <v>3390</v>
      </c>
      <c r="AT16" s="20">
        <v>4042</v>
      </c>
      <c r="AU16" s="20">
        <v>4211</v>
      </c>
      <c r="AV16" s="20">
        <v>4450</v>
      </c>
      <c r="AW16" s="21">
        <v>16093</v>
      </c>
      <c r="AX16" s="26"/>
      <c r="AY16" s="25">
        <v>3028</v>
      </c>
      <c r="AZ16" s="20">
        <v>3493</v>
      </c>
      <c r="BA16" s="20">
        <v>3860</v>
      </c>
      <c r="BB16" s="20">
        <v>3135</v>
      </c>
      <c r="BC16" s="21">
        <v>13516</v>
      </c>
      <c r="BD16" s="26"/>
      <c r="BE16" s="25">
        <v>2176</v>
      </c>
      <c r="BF16" s="20">
        <v>2403</v>
      </c>
      <c r="BG16" s="20">
        <v>3171</v>
      </c>
      <c r="BH16" s="20">
        <v>3366</v>
      </c>
      <c r="BI16" s="21">
        <v>11116</v>
      </c>
      <c r="BJ16" s="26"/>
      <c r="BK16" s="25">
        <v>0</v>
      </c>
      <c r="BL16" s="20">
        <v>0</v>
      </c>
      <c r="BM16" s="20">
        <v>1222</v>
      </c>
      <c r="BN16" s="20">
        <v>1328</v>
      </c>
      <c r="BO16" s="21">
        <v>2550</v>
      </c>
    </row>
    <row r="17" spans="1:67" ht="15" hidden="1" customHeight="1" outlineLevel="1" x14ac:dyDescent="0.25">
      <c r="A17" s="42" t="s">
        <v>6</v>
      </c>
      <c r="B17" s="28"/>
      <c r="C17" s="27">
        <v>2185</v>
      </c>
      <c r="D17" s="28">
        <v>1971</v>
      </c>
      <c r="E17" s="28">
        <v>1826</v>
      </c>
      <c r="F17" s="28">
        <v>0</v>
      </c>
      <c r="G17" s="29">
        <v>5982</v>
      </c>
      <c r="H17" s="6"/>
      <c r="I17" s="27">
        <v>2460</v>
      </c>
      <c r="J17" s="28">
        <v>2435</v>
      </c>
      <c r="K17" s="28">
        <v>2667</v>
      </c>
      <c r="L17" s="28">
        <v>2995</v>
      </c>
      <c r="M17" s="29">
        <v>10557</v>
      </c>
      <c r="N17" s="6"/>
      <c r="O17" s="27">
        <v>2481</v>
      </c>
      <c r="P17" s="28">
        <v>2623</v>
      </c>
      <c r="Q17" s="28">
        <v>2559</v>
      </c>
      <c r="R17" s="28">
        <v>2181</v>
      </c>
      <c r="S17" s="23">
        <v>9844</v>
      </c>
      <c r="T17" s="30"/>
      <c r="U17" s="27">
        <v>2323</v>
      </c>
      <c r="V17" s="28">
        <v>2199</v>
      </c>
      <c r="W17" s="28">
        <v>2368</v>
      </c>
      <c r="X17" s="28">
        <v>2255</v>
      </c>
      <c r="Y17" s="23">
        <v>9145</v>
      </c>
      <c r="Z17" s="30"/>
      <c r="AA17" s="27">
        <v>2105</v>
      </c>
      <c r="AB17" s="28">
        <v>2171</v>
      </c>
      <c r="AC17" s="28">
        <v>2221</v>
      </c>
      <c r="AD17" s="28">
        <v>2004</v>
      </c>
      <c r="AE17" s="23">
        <v>8501</v>
      </c>
      <c r="AF17" s="30"/>
      <c r="AG17" s="27">
        <v>2149</v>
      </c>
      <c r="AH17" s="28">
        <v>2107</v>
      </c>
      <c r="AI17" s="28">
        <v>1970</v>
      </c>
      <c r="AJ17" s="28">
        <v>1732</v>
      </c>
      <c r="AK17" s="23">
        <v>7958</v>
      </c>
      <c r="AL17" s="30"/>
      <c r="AM17" s="27">
        <v>1943</v>
      </c>
      <c r="AN17" s="28">
        <v>1691</v>
      </c>
      <c r="AO17" s="28">
        <v>1936</v>
      </c>
      <c r="AP17" s="28">
        <v>2076</v>
      </c>
      <c r="AQ17" s="23">
        <v>7646</v>
      </c>
      <c r="AR17" s="30"/>
      <c r="AS17" s="27">
        <v>1787</v>
      </c>
      <c r="AT17" s="28">
        <v>1858</v>
      </c>
      <c r="AU17" s="28">
        <v>1644</v>
      </c>
      <c r="AV17" s="28">
        <v>1658</v>
      </c>
      <c r="AW17" s="23">
        <v>6947</v>
      </c>
      <c r="AX17" s="30"/>
      <c r="AY17" s="27">
        <v>2113</v>
      </c>
      <c r="AZ17" s="28">
        <v>1937</v>
      </c>
      <c r="BA17" s="28">
        <v>1668</v>
      </c>
      <c r="BB17" s="28">
        <v>1737</v>
      </c>
      <c r="BC17" s="23">
        <v>7455</v>
      </c>
      <c r="BD17" s="30"/>
      <c r="BE17" s="27">
        <v>1447</v>
      </c>
      <c r="BF17" s="28">
        <v>1671</v>
      </c>
      <c r="BG17" s="28">
        <v>1596</v>
      </c>
      <c r="BH17" s="28">
        <v>1788</v>
      </c>
      <c r="BI17" s="23">
        <v>6502</v>
      </c>
      <c r="BJ17" s="30"/>
      <c r="BK17" s="27">
        <v>0</v>
      </c>
      <c r="BL17" s="28">
        <v>0</v>
      </c>
      <c r="BM17" s="28">
        <v>786</v>
      </c>
      <c r="BN17" s="28">
        <v>1659</v>
      </c>
      <c r="BO17" s="23">
        <v>2445</v>
      </c>
    </row>
    <row r="18" spans="1:67" ht="15" hidden="1" customHeight="1" outlineLevel="1" x14ac:dyDescent="0.25">
      <c r="A18" s="42" t="s">
        <v>7</v>
      </c>
      <c r="B18" s="28"/>
      <c r="C18" s="27">
        <v>88</v>
      </c>
      <c r="D18" s="28">
        <v>87</v>
      </c>
      <c r="E18" s="28">
        <v>-175</v>
      </c>
      <c r="F18" s="28">
        <v>0</v>
      </c>
      <c r="G18" s="29">
        <v>0</v>
      </c>
      <c r="H18" s="6"/>
      <c r="I18" s="27">
        <v>87</v>
      </c>
      <c r="J18" s="28">
        <v>88</v>
      </c>
      <c r="K18" s="28">
        <v>87</v>
      </c>
      <c r="L18" s="28">
        <v>88</v>
      </c>
      <c r="M18" s="29">
        <v>350</v>
      </c>
      <c r="N18" s="6"/>
      <c r="O18" s="27">
        <v>88</v>
      </c>
      <c r="P18" s="28">
        <v>87</v>
      </c>
      <c r="Q18" s="28">
        <v>88</v>
      </c>
      <c r="R18" s="28">
        <v>87</v>
      </c>
      <c r="S18" s="23">
        <v>350</v>
      </c>
      <c r="T18" s="30"/>
      <c r="U18" s="27">
        <v>88</v>
      </c>
      <c r="V18" s="28">
        <v>87</v>
      </c>
      <c r="W18" s="28">
        <v>88</v>
      </c>
      <c r="X18" s="28">
        <v>87</v>
      </c>
      <c r="Y18" s="23">
        <v>350</v>
      </c>
      <c r="Z18" s="30"/>
      <c r="AA18" s="27">
        <v>88</v>
      </c>
      <c r="AB18" s="28">
        <v>87</v>
      </c>
      <c r="AC18" s="28">
        <v>88</v>
      </c>
      <c r="AD18" s="28">
        <v>87</v>
      </c>
      <c r="AE18" s="23">
        <v>350</v>
      </c>
      <c r="AF18" s="30"/>
      <c r="AG18" s="27">
        <v>88</v>
      </c>
      <c r="AH18" s="28">
        <v>87</v>
      </c>
      <c r="AI18" s="28">
        <v>88</v>
      </c>
      <c r="AJ18" s="28">
        <v>87</v>
      </c>
      <c r="AK18" s="23">
        <v>350</v>
      </c>
      <c r="AL18" s="30"/>
      <c r="AM18" s="27">
        <v>88</v>
      </c>
      <c r="AN18" s="28">
        <v>87</v>
      </c>
      <c r="AO18" s="28">
        <v>88</v>
      </c>
      <c r="AP18" s="28">
        <v>87</v>
      </c>
      <c r="AQ18" s="23">
        <v>350</v>
      </c>
      <c r="AR18" s="30"/>
      <c r="AS18" s="27">
        <v>88</v>
      </c>
      <c r="AT18" s="28">
        <v>87</v>
      </c>
      <c r="AU18" s="28">
        <v>88</v>
      </c>
      <c r="AV18" s="28">
        <v>0</v>
      </c>
      <c r="AW18" s="23">
        <v>263</v>
      </c>
      <c r="AX18" s="30"/>
      <c r="AY18" s="27">
        <v>88</v>
      </c>
      <c r="AZ18" s="28">
        <v>87</v>
      </c>
      <c r="BA18" s="28">
        <v>88</v>
      </c>
      <c r="BB18" s="28">
        <v>87</v>
      </c>
      <c r="BC18" s="23">
        <v>350</v>
      </c>
      <c r="BD18" s="30"/>
      <c r="BE18" s="27">
        <v>87</v>
      </c>
      <c r="BF18" s="28">
        <v>87</v>
      </c>
      <c r="BG18" s="28">
        <v>88</v>
      </c>
      <c r="BH18" s="28">
        <v>87</v>
      </c>
      <c r="BI18" s="23">
        <v>349</v>
      </c>
      <c r="BJ18" s="30"/>
      <c r="BK18" s="27">
        <v>0</v>
      </c>
      <c r="BL18" s="28">
        <v>0</v>
      </c>
      <c r="BM18" s="28">
        <v>58</v>
      </c>
      <c r="BN18" s="28">
        <v>87</v>
      </c>
      <c r="BO18" s="23">
        <v>145</v>
      </c>
    </row>
    <row r="19" spans="1:67" ht="17.25" hidden="1" customHeight="1" outlineLevel="1" x14ac:dyDescent="0.25">
      <c r="A19" s="42" t="s">
        <v>8</v>
      </c>
      <c r="B19" s="22"/>
      <c r="C19" s="24">
        <v>446</v>
      </c>
      <c r="D19" s="22">
        <v>446</v>
      </c>
      <c r="E19" s="22">
        <v>452</v>
      </c>
      <c r="F19" s="22">
        <v>0</v>
      </c>
      <c r="G19" s="23">
        <v>1344</v>
      </c>
      <c r="H19" s="6"/>
      <c r="I19" s="24">
        <v>445</v>
      </c>
      <c r="J19" s="22">
        <v>405</v>
      </c>
      <c r="K19" s="22">
        <v>472</v>
      </c>
      <c r="L19" s="22">
        <v>446</v>
      </c>
      <c r="M19" s="23">
        <v>1768</v>
      </c>
      <c r="N19" s="6"/>
      <c r="O19" s="24">
        <v>445</v>
      </c>
      <c r="P19" s="22">
        <v>444</v>
      </c>
      <c r="Q19" s="22">
        <v>445</v>
      </c>
      <c r="R19" s="22">
        <v>445</v>
      </c>
      <c r="S19" s="23">
        <v>1779</v>
      </c>
      <c r="T19" s="30"/>
      <c r="U19" s="24">
        <v>319</v>
      </c>
      <c r="V19" s="22">
        <v>310</v>
      </c>
      <c r="W19" s="22">
        <v>311</v>
      </c>
      <c r="X19" s="22">
        <v>311</v>
      </c>
      <c r="Y19" s="23">
        <v>1251</v>
      </c>
      <c r="Z19" s="30"/>
      <c r="AA19" s="24">
        <v>322</v>
      </c>
      <c r="AB19" s="22">
        <v>330</v>
      </c>
      <c r="AC19" s="22">
        <v>327</v>
      </c>
      <c r="AD19" s="22">
        <v>326</v>
      </c>
      <c r="AE19" s="23">
        <v>1305</v>
      </c>
      <c r="AF19" s="30"/>
      <c r="AG19" s="24">
        <v>330</v>
      </c>
      <c r="AH19" s="22">
        <v>329</v>
      </c>
      <c r="AI19" s="22">
        <v>330</v>
      </c>
      <c r="AJ19" s="22">
        <v>326</v>
      </c>
      <c r="AK19" s="23">
        <v>1315</v>
      </c>
      <c r="AL19" s="30"/>
      <c r="AM19" s="24">
        <v>376</v>
      </c>
      <c r="AN19" s="22">
        <v>376</v>
      </c>
      <c r="AO19" s="22">
        <v>367</v>
      </c>
      <c r="AP19" s="22">
        <v>790</v>
      </c>
      <c r="AQ19" s="23">
        <v>1909</v>
      </c>
      <c r="AR19" s="30"/>
      <c r="AS19" s="24">
        <v>371</v>
      </c>
      <c r="AT19" s="22">
        <v>370</v>
      </c>
      <c r="AU19" s="22">
        <v>371</v>
      </c>
      <c r="AV19" s="22">
        <v>371</v>
      </c>
      <c r="AW19" s="23">
        <v>1483</v>
      </c>
      <c r="AX19" s="30"/>
      <c r="AY19" s="24">
        <v>371</v>
      </c>
      <c r="AZ19" s="22">
        <v>370</v>
      </c>
      <c r="BA19" s="22">
        <v>371</v>
      </c>
      <c r="BB19" s="22">
        <v>371</v>
      </c>
      <c r="BC19" s="23">
        <v>1483</v>
      </c>
      <c r="BD19" s="30"/>
      <c r="BE19" s="24">
        <v>294</v>
      </c>
      <c r="BF19" s="22">
        <v>294</v>
      </c>
      <c r="BG19" s="22">
        <v>370</v>
      </c>
      <c r="BH19" s="22">
        <v>371</v>
      </c>
      <c r="BI19" s="23">
        <v>1329</v>
      </c>
      <c r="BJ19" s="30"/>
      <c r="BK19" s="24">
        <v>0</v>
      </c>
      <c r="BL19" s="22">
        <v>0</v>
      </c>
      <c r="BM19" s="22">
        <v>238</v>
      </c>
      <c r="BN19" s="22">
        <v>279</v>
      </c>
      <c r="BO19" s="23">
        <v>517</v>
      </c>
    </row>
    <row r="20" spans="1:67" s="159" customFormat="1" ht="17.25" hidden="1" customHeight="1" outlineLevel="1" x14ac:dyDescent="0.25">
      <c r="A20" s="42" t="s">
        <v>9</v>
      </c>
      <c r="B20" s="157"/>
      <c r="C20" s="156">
        <v>0</v>
      </c>
      <c r="D20" s="157">
        <v>0</v>
      </c>
      <c r="E20" s="157">
        <v>0</v>
      </c>
      <c r="F20" s="157">
        <v>0</v>
      </c>
      <c r="G20" s="158">
        <v>0</v>
      </c>
      <c r="H20" s="35"/>
      <c r="I20" s="156">
        <v>8907</v>
      </c>
      <c r="J20" s="157">
        <v>258</v>
      </c>
      <c r="K20" s="157">
        <v>0</v>
      </c>
      <c r="L20" s="157">
        <v>0</v>
      </c>
      <c r="M20" s="158">
        <v>9165</v>
      </c>
      <c r="N20" s="35"/>
      <c r="O20" s="156">
        <v>0</v>
      </c>
      <c r="P20" s="157">
        <v>0</v>
      </c>
      <c r="Q20" s="157">
        <v>0</v>
      </c>
      <c r="R20" s="157">
        <v>0</v>
      </c>
      <c r="S20" s="158">
        <v>0</v>
      </c>
      <c r="T20" s="160"/>
      <c r="U20" s="156">
        <v>0</v>
      </c>
      <c r="V20" s="157">
        <v>900</v>
      </c>
      <c r="W20" s="157">
        <v>0</v>
      </c>
      <c r="X20" s="157">
        <v>12018</v>
      </c>
      <c r="Y20" s="158">
        <v>12918</v>
      </c>
      <c r="Z20" s="160"/>
      <c r="AA20" s="156">
        <v>0</v>
      </c>
      <c r="AB20" s="157">
        <v>0</v>
      </c>
      <c r="AC20" s="157">
        <v>0</v>
      </c>
      <c r="AD20" s="157">
        <v>0</v>
      </c>
      <c r="AE20" s="158">
        <v>0</v>
      </c>
      <c r="AF20" s="160"/>
      <c r="AG20" s="156">
        <v>0</v>
      </c>
      <c r="AH20" s="157">
        <v>0</v>
      </c>
      <c r="AI20" s="157">
        <v>0</v>
      </c>
      <c r="AJ20" s="157">
        <v>0</v>
      </c>
      <c r="AK20" s="158">
        <v>0</v>
      </c>
      <c r="AL20" s="160"/>
      <c r="AM20" s="156">
        <v>0</v>
      </c>
      <c r="AN20" s="157">
        <v>0</v>
      </c>
      <c r="AO20" s="157">
        <v>0</v>
      </c>
      <c r="AP20" s="157">
        <v>0</v>
      </c>
      <c r="AQ20" s="158">
        <v>0</v>
      </c>
      <c r="AR20" s="160"/>
      <c r="AS20" s="156">
        <v>0</v>
      </c>
      <c r="AT20" s="157">
        <v>0</v>
      </c>
      <c r="AU20" s="157">
        <v>0</v>
      </c>
      <c r="AV20" s="157">
        <v>0</v>
      </c>
      <c r="AW20" s="158">
        <v>0</v>
      </c>
      <c r="AX20" s="160"/>
      <c r="AY20" s="156">
        <v>0</v>
      </c>
      <c r="AZ20" s="157">
        <v>0</v>
      </c>
      <c r="BA20" s="157">
        <v>0</v>
      </c>
      <c r="BB20" s="157">
        <v>0</v>
      </c>
      <c r="BC20" s="158">
        <v>0</v>
      </c>
      <c r="BD20" s="160"/>
      <c r="BE20" s="156">
        <v>0</v>
      </c>
      <c r="BF20" s="157">
        <v>0</v>
      </c>
      <c r="BG20" s="157">
        <v>0</v>
      </c>
      <c r="BH20" s="157">
        <v>0</v>
      </c>
      <c r="BI20" s="158">
        <v>0</v>
      </c>
      <c r="BJ20" s="160"/>
      <c r="BK20" s="156">
        <v>0</v>
      </c>
      <c r="BL20" s="157">
        <v>0</v>
      </c>
      <c r="BM20" s="157">
        <v>0</v>
      </c>
      <c r="BN20" s="157">
        <v>0</v>
      </c>
      <c r="BO20" s="158">
        <v>0</v>
      </c>
    </row>
    <row r="21" spans="1:67" s="14" customFormat="1" collapsed="1" x14ac:dyDescent="0.25">
      <c r="A21" s="87" t="s">
        <v>10</v>
      </c>
      <c r="B21" s="20"/>
      <c r="C21" s="25">
        <v>-577</v>
      </c>
      <c r="D21" s="20">
        <v>47</v>
      </c>
      <c r="E21" s="20">
        <v>1106</v>
      </c>
      <c r="F21" s="20">
        <v>0</v>
      </c>
      <c r="G21" s="21">
        <v>576</v>
      </c>
      <c r="H21" s="12"/>
      <c r="I21" s="25">
        <v>-8692</v>
      </c>
      <c r="J21" s="20">
        <v>1005</v>
      </c>
      <c r="K21" s="20">
        <v>1183</v>
      </c>
      <c r="L21" s="20">
        <v>-2199</v>
      </c>
      <c r="M21" s="21">
        <v>-8703</v>
      </c>
      <c r="N21" s="12"/>
      <c r="O21" s="25">
        <v>635</v>
      </c>
      <c r="P21" s="20">
        <v>523</v>
      </c>
      <c r="Q21" s="20">
        <v>574</v>
      </c>
      <c r="R21" s="20">
        <v>459</v>
      </c>
      <c r="S21" s="21">
        <v>2191</v>
      </c>
      <c r="T21" s="26"/>
      <c r="U21" s="25">
        <v>754</v>
      </c>
      <c r="V21" s="20">
        <v>-163</v>
      </c>
      <c r="W21" s="20">
        <v>577</v>
      </c>
      <c r="X21" s="20">
        <v>-11395</v>
      </c>
      <c r="Y21" s="21">
        <v>-10227</v>
      </c>
      <c r="Z21" s="26"/>
      <c r="AA21" s="25">
        <v>892</v>
      </c>
      <c r="AB21" s="20">
        <v>1032</v>
      </c>
      <c r="AC21" s="20">
        <v>1130</v>
      </c>
      <c r="AD21" s="20">
        <v>613</v>
      </c>
      <c r="AE21" s="21">
        <v>3667</v>
      </c>
      <c r="AF21" s="26"/>
      <c r="AG21" s="25">
        <v>1243</v>
      </c>
      <c r="AH21" s="20">
        <v>1099</v>
      </c>
      <c r="AI21" s="20">
        <v>1669</v>
      </c>
      <c r="AJ21" s="20">
        <v>1004</v>
      </c>
      <c r="AK21" s="21">
        <v>5015</v>
      </c>
      <c r="AL21" s="26"/>
      <c r="AM21" s="25">
        <v>2234</v>
      </c>
      <c r="AN21" s="20">
        <v>3402</v>
      </c>
      <c r="AO21" s="20">
        <v>2150</v>
      </c>
      <c r="AP21" s="20">
        <v>227</v>
      </c>
      <c r="AQ21" s="21">
        <v>8013</v>
      </c>
      <c r="AR21" s="26"/>
      <c r="AS21" s="25">
        <v>1144</v>
      </c>
      <c r="AT21" s="20">
        <v>1727</v>
      </c>
      <c r="AU21" s="20">
        <v>2108</v>
      </c>
      <c r="AV21" s="20">
        <v>2421</v>
      </c>
      <c r="AW21" s="21">
        <v>7400</v>
      </c>
      <c r="AX21" s="26"/>
      <c r="AY21" s="25">
        <v>456</v>
      </c>
      <c r="AZ21" s="20">
        <v>1099</v>
      </c>
      <c r="BA21" s="20">
        <v>1733</v>
      </c>
      <c r="BB21" s="20">
        <v>940</v>
      </c>
      <c r="BC21" s="21">
        <v>4228</v>
      </c>
      <c r="BD21" s="26"/>
      <c r="BE21" s="25">
        <v>348</v>
      </c>
      <c r="BF21" s="20">
        <v>351</v>
      </c>
      <c r="BG21" s="20">
        <v>1117</v>
      </c>
      <c r="BH21" s="20">
        <v>1120</v>
      </c>
      <c r="BI21" s="21">
        <v>2936</v>
      </c>
      <c r="BJ21" s="26"/>
      <c r="BK21" s="25">
        <v>0</v>
      </c>
      <c r="BL21" s="20">
        <v>0</v>
      </c>
      <c r="BM21" s="20">
        <v>140</v>
      </c>
      <c r="BN21" s="20">
        <v>-697</v>
      </c>
      <c r="BO21" s="21">
        <v>-557</v>
      </c>
    </row>
    <row r="22" spans="1:67" ht="15" hidden="1" customHeight="1" outlineLevel="1" x14ac:dyDescent="0.25">
      <c r="A22" s="42" t="s">
        <v>11</v>
      </c>
      <c r="B22" s="28"/>
      <c r="C22" s="27">
        <v>-151</v>
      </c>
      <c r="D22" s="28">
        <v>-1281</v>
      </c>
      <c r="E22" s="28">
        <v>2147</v>
      </c>
      <c r="F22" s="28">
        <v>0</v>
      </c>
      <c r="G22" s="29">
        <v>715</v>
      </c>
      <c r="H22" s="6"/>
      <c r="I22" s="27">
        <v>15</v>
      </c>
      <c r="J22" s="28">
        <v>12</v>
      </c>
      <c r="K22" s="28">
        <v>14</v>
      </c>
      <c r="L22" s="28">
        <v>5</v>
      </c>
      <c r="M22" s="29">
        <v>46</v>
      </c>
      <c r="N22" s="6"/>
      <c r="O22" s="27">
        <v>-55</v>
      </c>
      <c r="P22" s="28">
        <v>-4</v>
      </c>
      <c r="Q22" s="28">
        <v>15</v>
      </c>
      <c r="R22" s="28">
        <v>17</v>
      </c>
      <c r="S22" s="23">
        <v>-27</v>
      </c>
      <c r="T22" s="30"/>
      <c r="U22" s="27">
        <v>30</v>
      </c>
      <c r="V22" s="28">
        <v>13</v>
      </c>
      <c r="W22" s="28">
        <v>20</v>
      </c>
      <c r="X22" s="28">
        <v>13</v>
      </c>
      <c r="Y22" s="23">
        <v>76</v>
      </c>
      <c r="Z22" s="30"/>
      <c r="AA22" s="27">
        <v>10</v>
      </c>
      <c r="AB22" s="28">
        <v>11</v>
      </c>
      <c r="AC22" s="28">
        <v>5</v>
      </c>
      <c r="AD22" s="28">
        <v>13</v>
      </c>
      <c r="AE22" s="23">
        <v>39</v>
      </c>
      <c r="AF22" s="30"/>
      <c r="AG22" s="27">
        <v>7</v>
      </c>
      <c r="AH22" s="28">
        <v>15</v>
      </c>
      <c r="AI22" s="28">
        <v>9</v>
      </c>
      <c r="AJ22" s="28">
        <v>11</v>
      </c>
      <c r="AK22" s="23">
        <v>42</v>
      </c>
      <c r="AL22" s="30"/>
      <c r="AM22" s="27">
        <v>10</v>
      </c>
      <c r="AN22" s="28">
        <v>9</v>
      </c>
      <c r="AO22" s="28">
        <v>-34</v>
      </c>
      <c r="AP22" s="28">
        <v>53</v>
      </c>
      <c r="AQ22" s="23">
        <v>38</v>
      </c>
      <c r="AR22" s="30"/>
      <c r="AS22" s="27">
        <v>6</v>
      </c>
      <c r="AT22" s="28">
        <v>9</v>
      </c>
      <c r="AU22" s="28">
        <v>53</v>
      </c>
      <c r="AV22" s="28">
        <v>29</v>
      </c>
      <c r="AW22" s="23">
        <v>97</v>
      </c>
      <c r="AX22" s="30"/>
      <c r="AY22" s="27">
        <v>8</v>
      </c>
      <c r="AZ22" s="28">
        <v>9</v>
      </c>
      <c r="BA22" s="28">
        <v>36</v>
      </c>
      <c r="BB22" s="28">
        <v>8</v>
      </c>
      <c r="BC22" s="23">
        <v>61</v>
      </c>
      <c r="BD22" s="30"/>
      <c r="BE22" s="27">
        <v>-9</v>
      </c>
      <c r="BF22" s="28">
        <v>9</v>
      </c>
      <c r="BG22" s="28">
        <v>15</v>
      </c>
      <c r="BH22" s="28">
        <v>20</v>
      </c>
      <c r="BI22" s="23">
        <v>35</v>
      </c>
      <c r="BJ22" s="30"/>
      <c r="BK22" s="27">
        <v>0</v>
      </c>
      <c r="BL22" s="28">
        <v>0</v>
      </c>
      <c r="BM22" s="28">
        <v>0</v>
      </c>
      <c r="BN22" s="28">
        <v>-59</v>
      </c>
      <c r="BO22" s="23">
        <v>-59</v>
      </c>
    </row>
    <row r="23" spans="1:67" ht="15" hidden="1" customHeight="1" outlineLevel="1" x14ac:dyDescent="0.25">
      <c r="A23" s="42" t="s">
        <v>12</v>
      </c>
      <c r="B23" s="28"/>
      <c r="C23" s="27">
        <v>0</v>
      </c>
      <c r="D23" s="28">
        <v>0</v>
      </c>
      <c r="E23" s="28">
        <v>0</v>
      </c>
      <c r="F23" s="28">
        <v>0</v>
      </c>
      <c r="G23" s="29">
        <v>0</v>
      </c>
      <c r="H23" s="6"/>
      <c r="I23" s="27">
        <v>0</v>
      </c>
      <c r="J23" s="28">
        <v>0</v>
      </c>
      <c r="K23" s="28">
        <v>0</v>
      </c>
      <c r="L23" s="28">
        <v>0</v>
      </c>
      <c r="M23" s="29">
        <v>0</v>
      </c>
      <c r="N23" s="6"/>
      <c r="O23" s="27">
        <v>0</v>
      </c>
      <c r="P23" s="28">
        <v>0</v>
      </c>
      <c r="Q23" s="28">
        <v>1</v>
      </c>
      <c r="R23" s="28">
        <v>0</v>
      </c>
      <c r="S23" s="23">
        <v>1</v>
      </c>
      <c r="T23" s="30"/>
      <c r="U23" s="27">
        <v>0</v>
      </c>
      <c r="V23" s="28">
        <v>0</v>
      </c>
      <c r="W23" s="28">
        <v>0</v>
      </c>
      <c r="X23" s="28">
        <v>1</v>
      </c>
      <c r="Y23" s="23">
        <v>1</v>
      </c>
      <c r="Z23" s="30"/>
      <c r="AA23" s="27">
        <v>0</v>
      </c>
      <c r="AB23" s="28">
        <v>0</v>
      </c>
      <c r="AC23" s="28">
        <v>0</v>
      </c>
      <c r="AD23" s="28">
        <v>0</v>
      </c>
      <c r="AE23" s="23">
        <v>0</v>
      </c>
      <c r="AF23" s="30"/>
      <c r="AG23" s="27">
        <v>0</v>
      </c>
      <c r="AH23" s="28">
        <v>0</v>
      </c>
      <c r="AI23" s="28">
        <v>1</v>
      </c>
      <c r="AJ23" s="28">
        <v>-1</v>
      </c>
      <c r="AK23" s="23">
        <v>0</v>
      </c>
      <c r="AL23" s="30"/>
      <c r="AM23" s="27">
        <v>0</v>
      </c>
      <c r="AN23" s="28">
        <v>0</v>
      </c>
      <c r="AO23" s="28">
        <v>1</v>
      </c>
      <c r="AP23" s="28">
        <v>-1</v>
      </c>
      <c r="AQ23" s="23">
        <v>0</v>
      </c>
      <c r="AR23" s="30"/>
      <c r="AS23" s="27">
        <v>0</v>
      </c>
      <c r="AT23" s="28">
        <v>0</v>
      </c>
      <c r="AU23" s="28">
        <v>1</v>
      </c>
      <c r="AV23" s="28">
        <v>-1</v>
      </c>
      <c r="AW23" s="23">
        <v>0</v>
      </c>
      <c r="AX23" s="30"/>
      <c r="AY23" s="27">
        <v>0</v>
      </c>
      <c r="AZ23" s="28">
        <v>0</v>
      </c>
      <c r="BA23" s="28">
        <v>1</v>
      </c>
      <c r="BB23" s="28">
        <v>-1</v>
      </c>
      <c r="BC23" s="23">
        <v>0</v>
      </c>
      <c r="BD23" s="30"/>
      <c r="BE23" s="27">
        <v>12</v>
      </c>
      <c r="BF23" s="28">
        <v>0</v>
      </c>
      <c r="BG23" s="28">
        <v>-12</v>
      </c>
      <c r="BH23" s="28">
        <v>0</v>
      </c>
      <c r="BI23" s="23">
        <v>0</v>
      </c>
      <c r="BJ23" s="30"/>
      <c r="BK23" s="27">
        <v>0</v>
      </c>
      <c r="BL23" s="28">
        <v>0</v>
      </c>
      <c r="BM23" s="28">
        <v>15</v>
      </c>
      <c r="BN23" s="28">
        <v>0</v>
      </c>
      <c r="BO23" s="23">
        <v>15</v>
      </c>
    </row>
    <row r="24" spans="1:67" ht="15" hidden="1" customHeight="1" outlineLevel="1" x14ac:dyDescent="0.25">
      <c r="A24" s="42" t="s">
        <v>13</v>
      </c>
      <c r="B24" s="28"/>
      <c r="C24" s="27">
        <v>329</v>
      </c>
      <c r="D24" s="28">
        <v>321</v>
      </c>
      <c r="E24" s="28">
        <v>303</v>
      </c>
      <c r="F24" s="28">
        <v>0</v>
      </c>
      <c r="G24" s="29">
        <v>953</v>
      </c>
      <c r="H24" s="6"/>
      <c r="I24" s="27">
        <v>265</v>
      </c>
      <c r="J24" s="28">
        <v>270</v>
      </c>
      <c r="K24" s="28">
        <v>266</v>
      </c>
      <c r="L24" s="28">
        <v>279</v>
      </c>
      <c r="M24" s="29">
        <v>1080</v>
      </c>
      <c r="N24" s="6"/>
      <c r="O24" s="27">
        <v>291</v>
      </c>
      <c r="P24" s="28">
        <v>306</v>
      </c>
      <c r="Q24" s="28">
        <v>288</v>
      </c>
      <c r="R24" s="28">
        <v>257</v>
      </c>
      <c r="S24" s="23">
        <v>1142</v>
      </c>
      <c r="T24" s="30"/>
      <c r="U24" s="27">
        <v>203</v>
      </c>
      <c r="V24" s="28">
        <v>330</v>
      </c>
      <c r="W24" s="28">
        <v>324</v>
      </c>
      <c r="X24" s="28">
        <v>309</v>
      </c>
      <c r="Y24" s="23">
        <v>1166</v>
      </c>
      <c r="Z24" s="30"/>
      <c r="AA24" s="27">
        <v>33</v>
      </c>
      <c r="AB24" s="28">
        <v>14</v>
      </c>
      <c r="AC24" s="28">
        <v>8</v>
      </c>
      <c r="AD24" s="28">
        <v>6</v>
      </c>
      <c r="AE24" s="23">
        <v>61</v>
      </c>
      <c r="AF24" s="30"/>
      <c r="AG24" s="27">
        <v>81</v>
      </c>
      <c r="AH24" s="28">
        <v>65</v>
      </c>
      <c r="AI24" s="28">
        <v>61</v>
      </c>
      <c r="AJ24" s="28">
        <v>51</v>
      </c>
      <c r="AK24" s="23">
        <v>258</v>
      </c>
      <c r="AL24" s="30"/>
      <c r="AM24" s="27">
        <v>168</v>
      </c>
      <c r="AN24" s="28">
        <v>132</v>
      </c>
      <c r="AO24" s="28">
        <v>113</v>
      </c>
      <c r="AP24" s="28">
        <v>90</v>
      </c>
      <c r="AQ24" s="23">
        <v>503</v>
      </c>
      <c r="AR24" s="30"/>
      <c r="AS24" s="27">
        <v>238</v>
      </c>
      <c r="AT24" s="28">
        <v>226</v>
      </c>
      <c r="AU24" s="28">
        <v>220</v>
      </c>
      <c r="AV24" s="28">
        <v>211</v>
      </c>
      <c r="AW24" s="23">
        <v>895</v>
      </c>
      <c r="AX24" s="30"/>
      <c r="AY24" s="27">
        <v>522</v>
      </c>
      <c r="AZ24" s="28">
        <v>438</v>
      </c>
      <c r="BA24" s="28">
        <v>434</v>
      </c>
      <c r="BB24" s="28">
        <v>345</v>
      </c>
      <c r="BC24" s="23">
        <v>1739</v>
      </c>
      <c r="BD24" s="30"/>
      <c r="BE24" s="27">
        <v>558</v>
      </c>
      <c r="BF24" s="28">
        <v>556</v>
      </c>
      <c r="BG24" s="28">
        <v>635</v>
      </c>
      <c r="BH24" s="28">
        <v>615</v>
      </c>
      <c r="BI24" s="23">
        <v>2364</v>
      </c>
      <c r="BJ24" s="30"/>
      <c r="BK24" s="27">
        <v>0</v>
      </c>
      <c r="BL24" s="28">
        <v>0</v>
      </c>
      <c r="BM24" s="28">
        <v>184</v>
      </c>
      <c r="BN24" s="28">
        <v>523</v>
      </c>
      <c r="BO24" s="23">
        <v>707</v>
      </c>
    </row>
    <row r="25" spans="1:67" ht="17.25" hidden="1" customHeight="1" outlineLevel="1" x14ac:dyDescent="0.4">
      <c r="A25" s="42" t="s">
        <v>14</v>
      </c>
      <c r="B25" s="32"/>
      <c r="C25" s="31">
        <v>0</v>
      </c>
      <c r="D25" s="32">
        <v>0</v>
      </c>
      <c r="E25" s="32">
        <v>0</v>
      </c>
      <c r="F25" s="32">
        <v>0</v>
      </c>
      <c r="G25" s="33">
        <v>0</v>
      </c>
      <c r="H25" s="6"/>
      <c r="I25" s="31">
        <v>-7</v>
      </c>
      <c r="J25" s="32">
        <v>7</v>
      </c>
      <c r="K25" s="32">
        <v>68</v>
      </c>
      <c r="L25" s="32">
        <v>-95</v>
      </c>
      <c r="M25" s="33">
        <v>-27</v>
      </c>
      <c r="N25" s="6"/>
      <c r="O25" s="31">
        <v>0</v>
      </c>
      <c r="P25" s="32">
        <v>0</v>
      </c>
      <c r="Q25" s="32">
        <v>47</v>
      </c>
      <c r="R25" s="32">
        <v>0</v>
      </c>
      <c r="S25" s="33">
        <v>47</v>
      </c>
      <c r="T25" s="30"/>
      <c r="U25" s="31">
        <v>175</v>
      </c>
      <c r="V25" s="32">
        <v>-258</v>
      </c>
      <c r="W25" s="32">
        <v>32</v>
      </c>
      <c r="X25" s="32">
        <v>-2022</v>
      </c>
      <c r="Y25" s="33">
        <v>-2073</v>
      </c>
      <c r="Z25" s="30"/>
      <c r="AA25" s="31">
        <v>343</v>
      </c>
      <c r="AB25" s="32">
        <v>286</v>
      </c>
      <c r="AC25" s="32">
        <v>232</v>
      </c>
      <c r="AD25" s="32">
        <v>189</v>
      </c>
      <c r="AE25" s="33">
        <v>1050</v>
      </c>
      <c r="AF25" s="30"/>
      <c r="AG25" s="31">
        <v>434</v>
      </c>
      <c r="AH25" s="32">
        <v>407</v>
      </c>
      <c r="AI25" s="32">
        <v>714</v>
      </c>
      <c r="AJ25" s="32">
        <v>342</v>
      </c>
      <c r="AK25" s="33">
        <v>1897</v>
      </c>
      <c r="AL25" s="30"/>
      <c r="AM25" s="31">
        <v>781</v>
      </c>
      <c r="AN25" s="32">
        <v>1242</v>
      </c>
      <c r="AO25" s="32">
        <v>563</v>
      </c>
      <c r="AP25" s="32">
        <v>-70</v>
      </c>
      <c r="AQ25" s="33">
        <v>2516</v>
      </c>
      <c r="AR25" s="30"/>
      <c r="AS25" s="31">
        <v>346</v>
      </c>
      <c r="AT25" s="32">
        <v>620</v>
      </c>
      <c r="AU25" s="32">
        <v>1084</v>
      </c>
      <c r="AV25" s="32">
        <v>375</v>
      </c>
      <c r="AW25" s="33">
        <v>2425</v>
      </c>
      <c r="AX25" s="30"/>
      <c r="AY25" s="31">
        <v>0</v>
      </c>
      <c r="AZ25" s="32">
        <v>0</v>
      </c>
      <c r="BA25" s="32">
        <v>699</v>
      </c>
      <c r="BB25" s="32">
        <v>204</v>
      </c>
      <c r="BC25" s="33">
        <v>903</v>
      </c>
      <c r="BD25" s="30"/>
      <c r="BE25" s="31">
        <v>-85</v>
      </c>
      <c r="BF25" s="32">
        <v>-86</v>
      </c>
      <c r="BG25" s="32">
        <v>191</v>
      </c>
      <c r="BH25" s="32">
        <v>-21</v>
      </c>
      <c r="BI25" s="33">
        <v>-1</v>
      </c>
      <c r="BJ25" s="30"/>
      <c r="BK25" s="31">
        <v>0</v>
      </c>
      <c r="BL25" s="32">
        <v>0</v>
      </c>
      <c r="BM25" s="32">
        <v>-9</v>
      </c>
      <c r="BN25" s="32">
        <v>-421</v>
      </c>
      <c r="BO25" s="33">
        <v>-430</v>
      </c>
    </row>
    <row r="26" spans="1:67" s="14" customFormat="1" collapsed="1" x14ac:dyDescent="0.25">
      <c r="A26" s="87" t="s">
        <v>17</v>
      </c>
      <c r="B26" s="20"/>
      <c r="C26" s="25">
        <v>-755</v>
      </c>
      <c r="D26" s="20">
        <v>1007</v>
      </c>
      <c r="E26" s="20">
        <v>-1344</v>
      </c>
      <c r="F26" s="20">
        <v>0</v>
      </c>
      <c r="G26" s="21">
        <v>-1092</v>
      </c>
      <c r="H26" s="12"/>
      <c r="I26" s="25">
        <v>-8965</v>
      </c>
      <c r="J26" s="20">
        <v>716</v>
      </c>
      <c r="K26" s="20">
        <v>835</v>
      </c>
      <c r="L26" s="20">
        <v>-2388</v>
      </c>
      <c r="M26" s="21">
        <v>-9802</v>
      </c>
      <c r="N26" s="12"/>
      <c r="O26" s="25">
        <v>399</v>
      </c>
      <c r="P26" s="20">
        <v>221</v>
      </c>
      <c r="Q26" s="20">
        <v>223</v>
      </c>
      <c r="R26" s="20">
        <v>185</v>
      </c>
      <c r="S26" s="21">
        <v>1028</v>
      </c>
      <c r="T26" s="26"/>
      <c r="U26" s="25">
        <v>346</v>
      </c>
      <c r="V26" s="20">
        <v>-248</v>
      </c>
      <c r="W26" s="20">
        <v>201</v>
      </c>
      <c r="X26" s="20">
        <v>-9696</v>
      </c>
      <c r="Y26" s="21">
        <v>-9397</v>
      </c>
      <c r="Z26" s="26"/>
      <c r="AA26" s="25">
        <v>506</v>
      </c>
      <c r="AB26" s="20">
        <v>721</v>
      </c>
      <c r="AC26" s="20">
        <v>885</v>
      </c>
      <c r="AD26" s="20">
        <v>405</v>
      </c>
      <c r="AE26" s="21">
        <v>2517</v>
      </c>
      <c r="AF26" s="26"/>
      <c r="AG26" s="25">
        <v>721</v>
      </c>
      <c r="AH26" s="20">
        <v>612</v>
      </c>
      <c r="AI26" s="20">
        <v>884</v>
      </c>
      <c r="AJ26" s="20">
        <v>601</v>
      </c>
      <c r="AK26" s="21">
        <v>2818</v>
      </c>
      <c r="AL26" s="26"/>
      <c r="AM26" s="25">
        <v>1275</v>
      </c>
      <c r="AN26" s="20">
        <v>2019</v>
      </c>
      <c r="AO26" s="20">
        <v>1507</v>
      </c>
      <c r="AP26" s="20">
        <v>155</v>
      </c>
      <c r="AQ26" s="21">
        <v>4956</v>
      </c>
      <c r="AR26" s="26"/>
      <c r="AS26" s="25">
        <v>554</v>
      </c>
      <c r="AT26" s="20">
        <v>872</v>
      </c>
      <c r="AU26" s="20">
        <v>750</v>
      </c>
      <c r="AV26" s="20">
        <v>1807</v>
      </c>
      <c r="AW26" s="21">
        <v>3983</v>
      </c>
      <c r="AX26" s="26"/>
      <c r="AY26" s="25">
        <v>-74</v>
      </c>
      <c r="AZ26" s="20">
        <v>652</v>
      </c>
      <c r="BA26" s="20">
        <v>563</v>
      </c>
      <c r="BB26" s="20">
        <v>384</v>
      </c>
      <c r="BC26" s="21">
        <v>1525</v>
      </c>
      <c r="BD26" s="26"/>
      <c r="BE26" s="25">
        <v>-128</v>
      </c>
      <c r="BF26" s="20">
        <v>-128</v>
      </c>
      <c r="BG26" s="20">
        <v>288</v>
      </c>
      <c r="BH26" s="20">
        <v>506</v>
      </c>
      <c r="BI26" s="21">
        <v>538</v>
      </c>
      <c r="BJ26" s="26"/>
      <c r="BK26" s="25">
        <v>0</v>
      </c>
      <c r="BL26" s="20">
        <v>0</v>
      </c>
      <c r="BM26" s="20">
        <v>-50</v>
      </c>
      <c r="BN26" s="20">
        <v>-740</v>
      </c>
      <c r="BO26" s="21">
        <v>-790</v>
      </c>
    </row>
    <row r="27" spans="1:67" ht="15" hidden="1" customHeight="1" outlineLevel="1" x14ac:dyDescent="0.25">
      <c r="A27" s="113" t="s">
        <v>47</v>
      </c>
      <c r="B27" s="28"/>
      <c r="C27" s="27"/>
      <c r="D27" s="28"/>
      <c r="E27" s="28"/>
      <c r="F27" s="28"/>
      <c r="G27" s="29"/>
      <c r="H27" s="35"/>
      <c r="I27" s="27"/>
      <c r="J27" s="28"/>
      <c r="K27" s="28"/>
      <c r="L27" s="28"/>
      <c r="M27" s="29"/>
      <c r="N27" s="35"/>
      <c r="O27" s="27"/>
      <c r="P27" s="28"/>
      <c r="Q27" s="28"/>
      <c r="R27" s="28"/>
      <c r="S27" s="37"/>
      <c r="T27" s="6"/>
      <c r="U27" s="27"/>
      <c r="V27" s="28"/>
      <c r="W27" s="28"/>
      <c r="X27" s="28"/>
      <c r="Y27" s="37"/>
      <c r="Z27" s="6"/>
      <c r="AA27" s="27"/>
      <c r="AB27" s="28"/>
      <c r="AC27" s="28"/>
      <c r="AD27" s="28"/>
      <c r="AE27" s="37"/>
      <c r="AF27" s="6"/>
      <c r="AG27" s="27"/>
      <c r="AH27" s="28"/>
      <c r="AI27" s="28"/>
      <c r="AJ27" s="28"/>
      <c r="AK27" s="37"/>
      <c r="AL27" s="6"/>
      <c r="AM27" s="27"/>
      <c r="AN27" s="28"/>
      <c r="AO27" s="28"/>
      <c r="AP27" s="28"/>
      <c r="AQ27" s="37"/>
      <c r="AR27" s="6"/>
      <c r="AS27" s="27"/>
      <c r="AT27" s="28"/>
      <c r="AU27" s="28"/>
      <c r="AV27" s="28"/>
      <c r="AW27" s="37"/>
      <c r="AX27" s="6"/>
      <c r="AY27" s="27"/>
      <c r="AZ27" s="28"/>
      <c r="BA27" s="28"/>
      <c r="BB27" s="28"/>
      <c r="BC27" s="37"/>
      <c r="BD27" s="6"/>
      <c r="BE27" s="27"/>
      <c r="BF27" s="28"/>
      <c r="BG27" s="28"/>
      <c r="BH27" s="28"/>
      <c r="BI27" s="37"/>
      <c r="BJ27" s="6"/>
      <c r="BK27" s="27"/>
      <c r="BL27" s="28"/>
      <c r="BM27" s="28"/>
      <c r="BN27" s="28"/>
      <c r="BO27" s="37"/>
    </row>
    <row r="28" spans="1:67" ht="15" hidden="1" customHeight="1" outlineLevel="1" x14ac:dyDescent="0.25">
      <c r="A28" s="42" t="s">
        <v>14</v>
      </c>
      <c r="B28" s="28"/>
      <c r="C28" s="27">
        <v>0</v>
      </c>
      <c r="D28" s="28">
        <v>0</v>
      </c>
      <c r="E28" s="28">
        <v>0</v>
      </c>
      <c r="F28" s="28"/>
      <c r="G28" s="29"/>
      <c r="H28" s="6"/>
      <c r="I28" s="27">
        <v>-7</v>
      </c>
      <c r="J28" s="28">
        <v>7</v>
      </c>
      <c r="K28" s="28">
        <v>68</v>
      </c>
      <c r="L28" s="28">
        <v>-95</v>
      </c>
      <c r="M28" s="29">
        <v>-27</v>
      </c>
      <c r="N28" s="6"/>
      <c r="O28" s="27">
        <v>0</v>
      </c>
      <c r="P28" s="28">
        <v>0</v>
      </c>
      <c r="Q28" s="28">
        <v>47</v>
      </c>
      <c r="R28" s="28">
        <v>0</v>
      </c>
      <c r="S28" s="23">
        <v>47</v>
      </c>
      <c r="T28" s="30"/>
      <c r="U28" s="27">
        <v>175</v>
      </c>
      <c r="V28" s="28">
        <v>-258</v>
      </c>
      <c r="W28" s="28">
        <v>32</v>
      </c>
      <c r="X28" s="28">
        <v>-2022</v>
      </c>
      <c r="Y28" s="23">
        <v>-2073</v>
      </c>
      <c r="Z28" s="30"/>
      <c r="AA28" s="27">
        <v>343</v>
      </c>
      <c r="AB28" s="28">
        <v>286</v>
      </c>
      <c r="AC28" s="28">
        <v>232</v>
      </c>
      <c r="AD28" s="28">
        <v>189</v>
      </c>
      <c r="AE28" s="23">
        <v>1050</v>
      </c>
      <c r="AF28" s="30"/>
      <c r="AG28" s="27">
        <v>434</v>
      </c>
      <c r="AH28" s="28">
        <v>408</v>
      </c>
      <c r="AI28" s="28">
        <v>713</v>
      </c>
      <c r="AJ28" s="28">
        <v>342</v>
      </c>
      <c r="AK28" s="23">
        <v>1897</v>
      </c>
      <c r="AL28" s="30"/>
      <c r="AM28" s="27">
        <v>781</v>
      </c>
      <c r="AN28" s="28">
        <v>1242</v>
      </c>
      <c r="AO28" s="28">
        <v>563</v>
      </c>
      <c r="AP28" s="28">
        <v>-70</v>
      </c>
      <c r="AQ28" s="23">
        <v>2516</v>
      </c>
      <c r="AR28" s="30"/>
      <c r="AS28" s="27">
        <v>346</v>
      </c>
      <c r="AT28" s="28">
        <v>620</v>
      </c>
      <c r="AU28" s="28">
        <v>1084</v>
      </c>
      <c r="AV28" s="28">
        <v>375</v>
      </c>
      <c r="AW28" s="23">
        <v>2425</v>
      </c>
      <c r="AX28" s="30"/>
      <c r="AY28" s="27">
        <v>0</v>
      </c>
      <c r="AZ28" s="28">
        <v>0</v>
      </c>
      <c r="BA28" s="28">
        <v>699</v>
      </c>
      <c r="BB28" s="28">
        <v>204</v>
      </c>
      <c r="BC28" s="23">
        <v>903</v>
      </c>
      <c r="BD28" s="30"/>
      <c r="BE28" s="27">
        <v>-85</v>
      </c>
      <c r="BF28" s="28">
        <v>-86</v>
      </c>
      <c r="BG28" s="28">
        <v>191</v>
      </c>
      <c r="BH28" s="28">
        <v>-21</v>
      </c>
      <c r="BI28" s="23">
        <v>-1</v>
      </c>
      <c r="BJ28" s="30"/>
      <c r="BK28" s="27">
        <v>0</v>
      </c>
      <c r="BL28" s="28">
        <v>0</v>
      </c>
      <c r="BM28" s="28">
        <v>-9</v>
      </c>
      <c r="BN28" s="28">
        <v>-421</v>
      </c>
      <c r="BO28" s="23">
        <v>-430</v>
      </c>
    </row>
    <row r="29" spans="1:67" ht="15" hidden="1" customHeight="1" outlineLevel="1" x14ac:dyDescent="0.25">
      <c r="A29" s="42" t="s">
        <v>12</v>
      </c>
      <c r="B29" s="28"/>
      <c r="C29" s="27">
        <v>0</v>
      </c>
      <c r="D29" s="28">
        <v>0</v>
      </c>
      <c r="E29" s="28">
        <v>0</v>
      </c>
      <c r="F29" s="28"/>
      <c r="G29" s="29"/>
      <c r="H29" s="6"/>
      <c r="I29" s="27">
        <v>0</v>
      </c>
      <c r="J29" s="28">
        <v>0</v>
      </c>
      <c r="K29" s="28">
        <v>0</v>
      </c>
      <c r="L29" s="28">
        <v>0</v>
      </c>
      <c r="M29" s="29">
        <v>0</v>
      </c>
      <c r="N29" s="6"/>
      <c r="O29" s="27">
        <v>0</v>
      </c>
      <c r="P29" s="28">
        <v>0</v>
      </c>
      <c r="Q29" s="28">
        <v>1</v>
      </c>
      <c r="R29" s="28">
        <v>0</v>
      </c>
      <c r="S29" s="23">
        <v>1</v>
      </c>
      <c r="T29" s="30"/>
      <c r="U29" s="27">
        <v>0</v>
      </c>
      <c r="V29" s="28">
        <v>0</v>
      </c>
      <c r="W29" s="28">
        <v>0</v>
      </c>
      <c r="X29" s="28">
        <v>1</v>
      </c>
      <c r="Y29" s="23">
        <v>1</v>
      </c>
      <c r="Z29" s="30"/>
      <c r="AA29" s="27">
        <v>0</v>
      </c>
      <c r="AB29" s="28">
        <v>0</v>
      </c>
      <c r="AC29" s="28">
        <v>0</v>
      </c>
      <c r="AD29" s="28">
        <v>0</v>
      </c>
      <c r="AE29" s="23">
        <v>0</v>
      </c>
      <c r="AF29" s="30"/>
      <c r="AG29" s="27">
        <v>0</v>
      </c>
      <c r="AH29" s="28">
        <v>0</v>
      </c>
      <c r="AI29" s="28">
        <v>0</v>
      </c>
      <c r="AJ29" s="28">
        <v>0</v>
      </c>
      <c r="AK29" s="23">
        <v>0</v>
      </c>
      <c r="AL29" s="30"/>
      <c r="AM29" s="27">
        <v>0</v>
      </c>
      <c r="AN29" s="28">
        <v>0</v>
      </c>
      <c r="AO29" s="28">
        <v>1</v>
      </c>
      <c r="AP29" s="28">
        <v>-1</v>
      </c>
      <c r="AQ29" s="23">
        <v>0</v>
      </c>
      <c r="AR29" s="30"/>
      <c r="AS29" s="27">
        <v>0</v>
      </c>
      <c r="AT29" s="28">
        <v>0</v>
      </c>
      <c r="AU29" s="28">
        <v>1</v>
      </c>
      <c r="AV29" s="28">
        <v>-1</v>
      </c>
      <c r="AW29" s="23">
        <v>0</v>
      </c>
      <c r="AX29" s="30"/>
      <c r="AY29" s="27">
        <v>0</v>
      </c>
      <c r="AZ29" s="28">
        <v>0</v>
      </c>
      <c r="BA29" s="28">
        <v>1</v>
      </c>
      <c r="BB29" s="28">
        <v>-1</v>
      </c>
      <c r="BC29" s="23">
        <v>0</v>
      </c>
      <c r="BD29" s="30"/>
      <c r="BE29" s="27">
        <v>12</v>
      </c>
      <c r="BF29" s="28">
        <v>0</v>
      </c>
      <c r="BG29" s="28">
        <v>-12</v>
      </c>
      <c r="BH29" s="28">
        <v>0</v>
      </c>
      <c r="BI29" s="23">
        <v>0</v>
      </c>
      <c r="BJ29" s="30"/>
      <c r="BK29" s="27">
        <v>0</v>
      </c>
      <c r="BL29" s="28">
        <v>0</v>
      </c>
      <c r="BM29" s="28">
        <v>15</v>
      </c>
      <c r="BN29" s="28">
        <v>0</v>
      </c>
      <c r="BO29" s="23">
        <v>15</v>
      </c>
    </row>
    <row r="30" spans="1:67" ht="15" hidden="1" customHeight="1" outlineLevel="1" x14ac:dyDescent="0.25">
      <c r="A30" s="42" t="s">
        <v>13</v>
      </c>
      <c r="B30" s="28"/>
      <c r="C30" s="27">
        <v>329</v>
      </c>
      <c r="D30" s="28">
        <v>321</v>
      </c>
      <c r="E30" s="28">
        <v>0</v>
      </c>
      <c r="F30" s="28"/>
      <c r="G30" s="29"/>
      <c r="H30" s="6"/>
      <c r="I30" s="27">
        <v>265</v>
      </c>
      <c r="J30" s="28">
        <v>270</v>
      </c>
      <c r="K30" s="28">
        <v>266</v>
      </c>
      <c r="L30" s="28">
        <v>279</v>
      </c>
      <c r="M30" s="29">
        <v>1080</v>
      </c>
      <c r="N30" s="6"/>
      <c r="O30" s="27">
        <v>291</v>
      </c>
      <c r="P30" s="28">
        <v>306</v>
      </c>
      <c r="Q30" s="28">
        <v>288</v>
      </c>
      <c r="R30" s="28">
        <v>257</v>
      </c>
      <c r="S30" s="23">
        <v>1142</v>
      </c>
      <c r="T30" s="30"/>
      <c r="U30" s="27">
        <v>203</v>
      </c>
      <c r="V30" s="28">
        <v>330</v>
      </c>
      <c r="W30" s="28">
        <v>324</v>
      </c>
      <c r="X30" s="28">
        <v>309</v>
      </c>
      <c r="Y30" s="23">
        <v>1166</v>
      </c>
      <c r="Z30" s="30"/>
      <c r="AA30" s="27">
        <v>33</v>
      </c>
      <c r="AB30" s="28">
        <v>14</v>
      </c>
      <c r="AC30" s="28">
        <v>8</v>
      </c>
      <c r="AD30" s="28">
        <v>6</v>
      </c>
      <c r="AE30" s="23">
        <v>61</v>
      </c>
      <c r="AF30" s="30"/>
      <c r="AG30" s="27">
        <v>81</v>
      </c>
      <c r="AH30" s="28">
        <v>65</v>
      </c>
      <c r="AI30" s="28">
        <v>61</v>
      </c>
      <c r="AJ30" s="28">
        <v>93</v>
      </c>
      <c r="AK30" s="23">
        <v>300</v>
      </c>
      <c r="AL30" s="30"/>
      <c r="AM30" s="27">
        <v>168</v>
      </c>
      <c r="AN30" s="28">
        <v>132</v>
      </c>
      <c r="AO30" s="28">
        <v>113</v>
      </c>
      <c r="AP30" s="28">
        <v>90</v>
      </c>
      <c r="AQ30" s="23">
        <v>503</v>
      </c>
      <c r="AR30" s="30"/>
      <c r="AS30" s="27">
        <v>238</v>
      </c>
      <c r="AT30" s="28">
        <v>226</v>
      </c>
      <c r="AU30" s="28">
        <v>220</v>
      </c>
      <c r="AV30" s="28">
        <v>211</v>
      </c>
      <c r="AW30" s="23">
        <v>895</v>
      </c>
      <c r="AX30" s="30"/>
      <c r="AY30" s="27">
        <v>522</v>
      </c>
      <c r="AZ30" s="28">
        <v>438</v>
      </c>
      <c r="BA30" s="28">
        <v>434</v>
      </c>
      <c r="BB30" s="28">
        <v>345</v>
      </c>
      <c r="BC30" s="23">
        <v>1739</v>
      </c>
      <c r="BD30" s="30"/>
      <c r="BE30" s="27">
        <v>558</v>
      </c>
      <c r="BF30" s="28">
        <v>556</v>
      </c>
      <c r="BG30" s="28">
        <v>635</v>
      </c>
      <c r="BH30" s="28">
        <v>615</v>
      </c>
      <c r="BI30" s="23">
        <v>2364</v>
      </c>
      <c r="BJ30" s="30"/>
      <c r="BK30" s="27">
        <v>0</v>
      </c>
      <c r="BL30" s="28">
        <v>0</v>
      </c>
      <c r="BM30" s="28">
        <v>184</v>
      </c>
      <c r="BN30" s="28">
        <v>523</v>
      </c>
      <c r="BO30" s="23">
        <v>707</v>
      </c>
    </row>
    <row r="31" spans="1:67" ht="15" hidden="1" customHeight="1" outlineLevel="1" x14ac:dyDescent="0.25">
      <c r="A31" s="42" t="s">
        <v>48</v>
      </c>
      <c r="B31" s="28"/>
      <c r="C31" s="27">
        <v>619</v>
      </c>
      <c r="D31" s="28">
        <v>616</v>
      </c>
      <c r="E31" s="28">
        <v>0</v>
      </c>
      <c r="F31" s="28"/>
      <c r="G31" s="29"/>
      <c r="H31" s="6"/>
      <c r="I31" s="27">
        <v>619</v>
      </c>
      <c r="J31" s="28">
        <v>575</v>
      </c>
      <c r="K31" s="28">
        <v>641</v>
      </c>
      <c r="L31" s="28">
        <v>617</v>
      </c>
      <c r="M31" s="29">
        <v>2452</v>
      </c>
      <c r="N31" s="6"/>
      <c r="O31" s="27">
        <v>650</v>
      </c>
      <c r="P31" s="28">
        <v>620</v>
      </c>
      <c r="Q31" s="28">
        <v>604</v>
      </c>
      <c r="R31" s="28">
        <v>629</v>
      </c>
      <c r="S31" s="37">
        <v>2503</v>
      </c>
      <c r="T31" s="30"/>
      <c r="U31" s="27">
        <v>568</v>
      </c>
      <c r="V31" s="28">
        <v>556</v>
      </c>
      <c r="W31" s="28">
        <v>543</v>
      </c>
      <c r="X31" s="28">
        <v>511</v>
      </c>
      <c r="Y31" s="37">
        <v>2178</v>
      </c>
      <c r="Z31" s="30"/>
      <c r="AA31" s="27">
        <v>564</v>
      </c>
      <c r="AB31" s="28">
        <v>573</v>
      </c>
      <c r="AC31" s="28">
        <v>615</v>
      </c>
      <c r="AD31" s="28">
        <v>578</v>
      </c>
      <c r="AE31" s="37">
        <v>2330</v>
      </c>
      <c r="AF31" s="30"/>
      <c r="AG31" s="27">
        <v>586</v>
      </c>
      <c r="AH31" s="28">
        <v>593</v>
      </c>
      <c r="AI31" s="28">
        <v>606</v>
      </c>
      <c r="AJ31" s="28">
        <v>591</v>
      </c>
      <c r="AK31" s="37">
        <v>2376</v>
      </c>
      <c r="AL31" s="30"/>
      <c r="AM31" s="27">
        <v>608</v>
      </c>
      <c r="AN31" s="28">
        <v>620</v>
      </c>
      <c r="AO31" s="28">
        <v>616</v>
      </c>
      <c r="AP31" s="28">
        <v>1047</v>
      </c>
      <c r="AQ31" s="37">
        <v>2891</v>
      </c>
      <c r="AR31" s="30"/>
      <c r="AS31" s="27">
        <v>667</v>
      </c>
      <c r="AT31" s="28">
        <v>690</v>
      </c>
      <c r="AU31" s="28">
        <v>654</v>
      </c>
      <c r="AV31" s="28">
        <v>612</v>
      </c>
      <c r="AW31" s="37">
        <v>2623</v>
      </c>
      <c r="AX31" s="30"/>
      <c r="AY31" s="27">
        <v>672</v>
      </c>
      <c r="AZ31" s="28">
        <v>681</v>
      </c>
      <c r="BA31" s="28">
        <v>684</v>
      </c>
      <c r="BB31" s="28">
        <v>703</v>
      </c>
      <c r="BC31" s="37">
        <v>2740</v>
      </c>
      <c r="BD31" s="30"/>
      <c r="BE31" s="27">
        <v>498</v>
      </c>
      <c r="BF31" s="28">
        <v>450</v>
      </c>
      <c r="BG31" s="28">
        <v>550</v>
      </c>
      <c r="BH31" s="28">
        <v>840</v>
      </c>
      <c r="BI31" s="37">
        <v>2338</v>
      </c>
      <c r="BJ31" s="30"/>
      <c r="BK31" s="27">
        <v>0</v>
      </c>
      <c r="BL31" s="28">
        <v>0</v>
      </c>
      <c r="BM31" s="28">
        <v>171</v>
      </c>
      <c r="BN31" s="28">
        <v>592</v>
      </c>
      <c r="BO31" s="37">
        <v>763</v>
      </c>
    </row>
    <row r="32" spans="1:67" s="159" customFormat="1" ht="15" hidden="1" customHeight="1" outlineLevel="1" x14ac:dyDescent="0.25">
      <c r="A32" s="76" t="s">
        <v>49</v>
      </c>
      <c r="B32" s="157"/>
      <c r="C32" s="156">
        <v>13</v>
      </c>
      <c r="D32" s="157">
        <v>13</v>
      </c>
      <c r="E32" s="157">
        <v>0</v>
      </c>
      <c r="F32" s="157"/>
      <c r="G32" s="158"/>
      <c r="H32" s="35"/>
      <c r="I32" s="156">
        <v>14</v>
      </c>
      <c r="J32" s="157">
        <v>14</v>
      </c>
      <c r="K32" s="157">
        <v>13</v>
      </c>
      <c r="L32" s="157">
        <v>13</v>
      </c>
      <c r="M32" s="158">
        <v>54</v>
      </c>
      <c r="N32" s="35"/>
      <c r="O32" s="156">
        <v>15</v>
      </c>
      <c r="P32" s="157">
        <v>15</v>
      </c>
      <c r="Q32" s="157">
        <v>14</v>
      </c>
      <c r="R32" s="157">
        <v>14</v>
      </c>
      <c r="S32" s="188">
        <v>58</v>
      </c>
      <c r="T32" s="160"/>
      <c r="U32" s="156">
        <v>14</v>
      </c>
      <c r="V32" s="157">
        <v>17</v>
      </c>
      <c r="W32" s="157">
        <v>16</v>
      </c>
      <c r="X32" s="157">
        <v>16</v>
      </c>
      <c r="Y32" s="188">
        <v>63</v>
      </c>
      <c r="Z32" s="160"/>
      <c r="AA32" s="156">
        <v>11</v>
      </c>
      <c r="AB32" s="157">
        <v>10</v>
      </c>
      <c r="AC32" s="157">
        <v>4</v>
      </c>
      <c r="AD32" s="157">
        <v>0</v>
      </c>
      <c r="AE32" s="188">
        <v>25</v>
      </c>
      <c r="AF32" s="160"/>
      <c r="AG32" s="156">
        <v>7</v>
      </c>
      <c r="AH32" s="157">
        <v>14</v>
      </c>
      <c r="AI32" s="157">
        <v>11</v>
      </c>
      <c r="AJ32" s="157">
        <v>10</v>
      </c>
      <c r="AK32" s="188">
        <v>42</v>
      </c>
      <c r="AL32" s="160"/>
      <c r="AM32" s="156">
        <v>11</v>
      </c>
      <c r="AN32" s="157">
        <v>10</v>
      </c>
      <c r="AO32" s="157">
        <v>11</v>
      </c>
      <c r="AP32" s="157">
        <v>10</v>
      </c>
      <c r="AQ32" s="188">
        <v>42</v>
      </c>
      <c r="AR32" s="160"/>
      <c r="AS32" s="156">
        <v>7</v>
      </c>
      <c r="AT32" s="157">
        <v>6</v>
      </c>
      <c r="AU32" s="157">
        <v>8</v>
      </c>
      <c r="AV32" s="157">
        <v>11</v>
      </c>
      <c r="AW32" s="188">
        <v>32</v>
      </c>
      <c r="AX32" s="160"/>
      <c r="AY32" s="156">
        <v>0</v>
      </c>
      <c r="AZ32" s="157">
        <v>0</v>
      </c>
      <c r="BA32" s="157">
        <v>55</v>
      </c>
      <c r="BB32" s="157">
        <v>7</v>
      </c>
      <c r="BC32" s="188">
        <v>62</v>
      </c>
      <c r="BD32" s="160"/>
      <c r="BE32" s="156">
        <v>0</v>
      </c>
      <c r="BF32" s="157">
        <v>0</v>
      </c>
      <c r="BG32" s="157">
        <v>17</v>
      </c>
      <c r="BH32" s="157">
        <v>11</v>
      </c>
      <c r="BI32" s="188">
        <v>28</v>
      </c>
      <c r="BJ32" s="160"/>
      <c r="BK32" s="156">
        <v>0</v>
      </c>
      <c r="BL32" s="157">
        <v>0</v>
      </c>
      <c r="BM32" s="157">
        <v>0</v>
      </c>
      <c r="BN32" s="157">
        <v>0</v>
      </c>
      <c r="BO32" s="188">
        <v>0</v>
      </c>
    </row>
    <row r="33" spans="1:67" s="14" customFormat="1" collapsed="1" x14ac:dyDescent="0.25">
      <c r="A33" s="87" t="s">
        <v>50</v>
      </c>
      <c r="B33" s="20"/>
      <c r="C33" s="25">
        <v>206</v>
      </c>
      <c r="D33" s="20">
        <v>1957</v>
      </c>
      <c r="E33" s="20">
        <v>0</v>
      </c>
      <c r="F33" s="20"/>
      <c r="G33" s="21"/>
      <c r="H33" s="12"/>
      <c r="I33" s="25">
        <v>-8074</v>
      </c>
      <c r="J33" s="20">
        <v>1582</v>
      </c>
      <c r="K33" s="20">
        <v>1823</v>
      </c>
      <c r="L33" s="20">
        <v>-1574</v>
      </c>
      <c r="M33" s="21">
        <v>-6243</v>
      </c>
      <c r="N33" s="12"/>
      <c r="O33" s="25">
        <v>1355</v>
      </c>
      <c r="P33" s="20">
        <v>1162</v>
      </c>
      <c r="Q33" s="20">
        <v>1177</v>
      </c>
      <c r="R33" s="20">
        <v>1085</v>
      </c>
      <c r="S33" s="21">
        <v>4779</v>
      </c>
      <c r="T33" s="26"/>
      <c r="U33" s="25">
        <v>1306</v>
      </c>
      <c r="V33" s="20">
        <v>397</v>
      </c>
      <c r="W33" s="20">
        <v>1116</v>
      </c>
      <c r="X33" s="20">
        <v>-10881</v>
      </c>
      <c r="Y33" s="21">
        <v>-8062</v>
      </c>
      <c r="Z33" s="26"/>
      <c r="AA33" s="25">
        <v>1457</v>
      </c>
      <c r="AB33" s="20">
        <v>1604</v>
      </c>
      <c r="AC33" s="20">
        <v>1744</v>
      </c>
      <c r="AD33" s="20">
        <v>1178</v>
      </c>
      <c r="AE33" s="21">
        <v>5983</v>
      </c>
      <c r="AF33" s="26"/>
      <c r="AG33" s="25">
        <v>1829</v>
      </c>
      <c r="AH33" s="20">
        <v>1692</v>
      </c>
      <c r="AI33" s="20">
        <v>2275</v>
      </c>
      <c r="AJ33" s="20">
        <v>1637</v>
      </c>
      <c r="AK33" s="21">
        <v>7433</v>
      </c>
      <c r="AL33" s="26"/>
      <c r="AM33" s="25">
        <v>2843</v>
      </c>
      <c r="AN33" s="20">
        <v>4023</v>
      </c>
      <c r="AO33" s="20">
        <v>2811</v>
      </c>
      <c r="AP33" s="20">
        <v>1231</v>
      </c>
      <c r="AQ33" s="21">
        <v>10908</v>
      </c>
      <c r="AR33" s="26"/>
      <c r="AS33" s="25">
        <v>1812</v>
      </c>
      <c r="AT33" s="20">
        <v>2414</v>
      </c>
      <c r="AU33" s="20">
        <v>2717</v>
      </c>
      <c r="AV33" s="20">
        <v>3015</v>
      </c>
      <c r="AW33" s="21">
        <v>9958</v>
      </c>
      <c r="AX33" s="26"/>
      <c r="AY33" s="25">
        <v>1120</v>
      </c>
      <c r="AZ33" s="20">
        <v>1771</v>
      </c>
      <c r="BA33" s="20">
        <v>2436</v>
      </c>
      <c r="BB33" s="20">
        <v>1642</v>
      </c>
      <c r="BC33" s="21">
        <v>6969</v>
      </c>
      <c r="BD33" s="26"/>
      <c r="BE33" s="25">
        <v>855</v>
      </c>
      <c r="BF33" s="20">
        <v>792</v>
      </c>
      <c r="BG33" s="20">
        <v>1669</v>
      </c>
      <c r="BH33" s="20">
        <v>1951</v>
      </c>
      <c r="BI33" s="21">
        <v>5267</v>
      </c>
      <c r="BJ33" s="26"/>
      <c r="BK33" s="25">
        <v>0</v>
      </c>
      <c r="BL33" s="20">
        <v>0</v>
      </c>
      <c r="BM33" s="20">
        <v>311</v>
      </c>
      <c r="BN33" s="20">
        <v>-46</v>
      </c>
      <c r="BO33" s="21">
        <v>265</v>
      </c>
    </row>
    <row r="34" spans="1:67" ht="15" hidden="1" customHeight="1" outlineLevel="1" x14ac:dyDescent="0.25">
      <c r="A34" s="42" t="s">
        <v>51</v>
      </c>
      <c r="B34" s="28"/>
      <c r="C34" s="27">
        <v>-164</v>
      </c>
      <c r="D34" s="28">
        <v>0</v>
      </c>
      <c r="E34" s="28">
        <v>0</v>
      </c>
      <c r="F34" s="28"/>
      <c r="G34" s="29"/>
      <c r="H34" s="6"/>
      <c r="I34" s="27">
        <v>3</v>
      </c>
      <c r="J34" s="28">
        <v>-2</v>
      </c>
      <c r="K34" s="28">
        <v>19</v>
      </c>
      <c r="L34" s="28">
        <v>0</v>
      </c>
      <c r="M34" s="29">
        <v>20</v>
      </c>
      <c r="N34" s="6"/>
      <c r="O34" s="27">
        <v>-2</v>
      </c>
      <c r="P34" s="28">
        <v>-1</v>
      </c>
      <c r="Q34" s="28">
        <v>1</v>
      </c>
      <c r="R34" s="28">
        <v>28</v>
      </c>
      <c r="S34" s="37">
        <v>26</v>
      </c>
      <c r="T34" s="30"/>
      <c r="U34" s="27">
        <v>17</v>
      </c>
      <c r="V34" s="28">
        <v>-3</v>
      </c>
      <c r="W34" s="28">
        <v>2</v>
      </c>
      <c r="X34" s="28">
        <v>27</v>
      </c>
      <c r="Y34" s="37">
        <v>43</v>
      </c>
      <c r="Z34" s="30"/>
      <c r="AA34" s="27">
        <v>0</v>
      </c>
      <c r="AB34" s="28">
        <v>30</v>
      </c>
      <c r="AC34" s="28">
        <v>-30</v>
      </c>
      <c r="AD34" s="28">
        <v>15</v>
      </c>
      <c r="AE34" s="37">
        <v>15</v>
      </c>
      <c r="AF34" s="30"/>
      <c r="AG34" s="27">
        <v>0</v>
      </c>
      <c r="AH34" s="28">
        <v>0</v>
      </c>
      <c r="AI34" s="28">
        <v>0</v>
      </c>
      <c r="AJ34" s="28">
        <v>0</v>
      </c>
      <c r="AK34" s="37">
        <v>0</v>
      </c>
      <c r="AL34" s="30"/>
      <c r="AM34" s="27">
        <v>0</v>
      </c>
      <c r="AN34" s="28">
        <v>0</v>
      </c>
      <c r="AO34" s="28">
        <v>0</v>
      </c>
      <c r="AP34" s="28">
        <v>0</v>
      </c>
      <c r="AQ34" s="37">
        <v>0</v>
      </c>
      <c r="AR34" s="30"/>
      <c r="AS34" s="27">
        <v>0</v>
      </c>
      <c r="AT34" s="28">
        <v>0</v>
      </c>
      <c r="AU34" s="28">
        <v>0</v>
      </c>
      <c r="AV34" s="28">
        <v>0</v>
      </c>
      <c r="AW34" s="37">
        <v>0</v>
      </c>
      <c r="AX34" s="30"/>
      <c r="AY34" s="27">
        <v>0</v>
      </c>
      <c r="AZ34" s="28">
        <v>0</v>
      </c>
      <c r="BA34" s="28">
        <v>0</v>
      </c>
      <c r="BB34" s="28">
        <v>0</v>
      </c>
      <c r="BC34" s="37">
        <v>0</v>
      </c>
      <c r="BD34" s="30"/>
      <c r="BE34" s="27">
        <v>0</v>
      </c>
      <c r="BF34" s="28">
        <v>0</v>
      </c>
      <c r="BG34" s="28">
        <v>0</v>
      </c>
      <c r="BH34" s="28">
        <v>0</v>
      </c>
      <c r="BI34" s="37">
        <v>0</v>
      </c>
      <c r="BJ34" s="30"/>
      <c r="BK34" s="27">
        <v>0</v>
      </c>
      <c r="BL34" s="28">
        <v>0</v>
      </c>
      <c r="BM34" s="28">
        <v>0</v>
      </c>
      <c r="BN34" s="28">
        <v>0</v>
      </c>
      <c r="BO34" s="37">
        <v>0</v>
      </c>
    </row>
    <row r="35" spans="1:67" ht="15" hidden="1" customHeight="1" outlineLevel="1" x14ac:dyDescent="0.25">
      <c r="A35" s="42" t="s">
        <v>52</v>
      </c>
      <c r="B35" s="28"/>
      <c r="C35" s="27">
        <v>1</v>
      </c>
      <c r="D35" s="28">
        <v>-1</v>
      </c>
      <c r="E35" s="28">
        <v>0</v>
      </c>
      <c r="F35" s="28"/>
      <c r="G35" s="29"/>
      <c r="H35" s="6"/>
      <c r="I35" s="27">
        <v>0</v>
      </c>
      <c r="J35" s="28">
        <v>0</v>
      </c>
      <c r="K35" s="28">
        <v>1</v>
      </c>
      <c r="L35" s="28">
        <v>1</v>
      </c>
      <c r="M35" s="29">
        <v>2</v>
      </c>
      <c r="N35" s="6"/>
      <c r="O35" s="27">
        <v>20</v>
      </c>
      <c r="P35" s="28">
        <v>5</v>
      </c>
      <c r="Q35" s="28">
        <v>-6</v>
      </c>
      <c r="R35" s="28">
        <v>0</v>
      </c>
      <c r="S35" s="37">
        <v>19</v>
      </c>
      <c r="T35" s="30"/>
      <c r="U35" s="27">
        <v>23</v>
      </c>
      <c r="V35" s="28">
        <v>27</v>
      </c>
      <c r="W35" s="28">
        <v>18</v>
      </c>
      <c r="X35" s="28">
        <v>5</v>
      </c>
      <c r="Y35" s="37">
        <v>73</v>
      </c>
      <c r="Z35" s="30"/>
      <c r="AA35" s="27">
        <v>24</v>
      </c>
      <c r="AB35" s="28">
        <v>25</v>
      </c>
      <c r="AC35" s="28">
        <v>19</v>
      </c>
      <c r="AD35" s="28">
        <v>23</v>
      </c>
      <c r="AE35" s="37">
        <v>91</v>
      </c>
      <c r="AF35" s="30"/>
      <c r="AG35" s="27">
        <v>15</v>
      </c>
      <c r="AH35" s="28">
        <v>32</v>
      </c>
      <c r="AI35" s="28">
        <v>60</v>
      </c>
      <c r="AJ35" s="28">
        <v>-17</v>
      </c>
      <c r="AK35" s="37">
        <v>90</v>
      </c>
      <c r="AL35" s="30"/>
      <c r="AM35" s="27">
        <v>0</v>
      </c>
      <c r="AN35" s="28">
        <v>0</v>
      </c>
      <c r="AO35" s="28">
        <v>0</v>
      </c>
      <c r="AP35" s="28">
        <v>0</v>
      </c>
      <c r="AQ35" s="37">
        <v>0</v>
      </c>
      <c r="AR35" s="30"/>
      <c r="AS35" s="27">
        <v>0</v>
      </c>
      <c r="AT35" s="28">
        <v>0</v>
      </c>
      <c r="AU35" s="28">
        <v>0</v>
      </c>
      <c r="AV35" s="28">
        <v>0</v>
      </c>
      <c r="AW35" s="37">
        <v>0</v>
      </c>
      <c r="AX35" s="30"/>
      <c r="AY35" s="27">
        <v>0</v>
      </c>
      <c r="AZ35" s="28">
        <v>0</v>
      </c>
      <c r="BA35" s="28">
        <v>0</v>
      </c>
      <c r="BB35" s="28">
        <v>0</v>
      </c>
      <c r="BC35" s="37">
        <v>0</v>
      </c>
      <c r="BD35" s="30"/>
      <c r="BE35" s="27">
        <v>0</v>
      </c>
      <c r="BF35" s="28">
        <v>0</v>
      </c>
      <c r="BG35" s="28">
        <v>0</v>
      </c>
      <c r="BH35" s="28">
        <v>0</v>
      </c>
      <c r="BI35" s="37">
        <v>0</v>
      </c>
      <c r="BJ35" s="30"/>
      <c r="BK35" s="27">
        <v>0</v>
      </c>
      <c r="BL35" s="28">
        <v>0</v>
      </c>
      <c r="BM35" s="28">
        <v>0</v>
      </c>
      <c r="BN35" s="28">
        <v>0</v>
      </c>
      <c r="BO35" s="37">
        <v>0</v>
      </c>
    </row>
    <row r="36" spans="1:67" ht="15" hidden="1" customHeight="1" outlineLevel="1" x14ac:dyDescent="0.25">
      <c r="A36" s="42" t="s">
        <v>53</v>
      </c>
      <c r="B36" s="28"/>
      <c r="C36" s="27">
        <v>0</v>
      </c>
      <c r="D36" s="28">
        <v>0</v>
      </c>
      <c r="E36" s="28">
        <v>0</v>
      </c>
      <c r="F36" s="28"/>
      <c r="G36" s="29"/>
      <c r="H36" s="6"/>
      <c r="I36" s="27">
        <v>8907</v>
      </c>
      <c r="J36" s="28">
        <v>258</v>
      </c>
      <c r="K36" s="28">
        <v>0</v>
      </c>
      <c r="L36" s="28">
        <v>0</v>
      </c>
      <c r="M36" s="29">
        <v>9165</v>
      </c>
      <c r="N36" s="6"/>
      <c r="O36" s="27">
        <v>0</v>
      </c>
      <c r="P36" s="28">
        <v>0</v>
      </c>
      <c r="Q36" s="28">
        <v>0</v>
      </c>
      <c r="R36" s="28">
        <v>0</v>
      </c>
      <c r="S36" s="37">
        <v>0</v>
      </c>
      <c r="T36" s="30"/>
      <c r="U36" s="27">
        <v>0</v>
      </c>
      <c r="V36" s="28">
        <v>900</v>
      </c>
      <c r="W36" s="28">
        <v>0</v>
      </c>
      <c r="X36" s="28">
        <v>12018</v>
      </c>
      <c r="Y36" s="37">
        <v>12918</v>
      </c>
      <c r="Z36" s="30"/>
      <c r="AA36" s="27">
        <v>0</v>
      </c>
      <c r="AB36" s="28">
        <v>0</v>
      </c>
      <c r="AC36" s="28">
        <v>0</v>
      </c>
      <c r="AD36" s="28">
        <v>0</v>
      </c>
      <c r="AE36" s="37">
        <v>0</v>
      </c>
      <c r="AF36" s="30"/>
      <c r="AG36" s="27">
        <v>0</v>
      </c>
      <c r="AH36" s="28">
        <v>0</v>
      </c>
      <c r="AI36" s="28">
        <v>0</v>
      </c>
      <c r="AJ36" s="28">
        <v>0</v>
      </c>
      <c r="AK36" s="37">
        <v>0</v>
      </c>
      <c r="AL36" s="30"/>
      <c r="AM36" s="27">
        <v>0</v>
      </c>
      <c r="AN36" s="28">
        <v>0</v>
      </c>
      <c r="AO36" s="28">
        <v>0</v>
      </c>
      <c r="AP36" s="28">
        <v>0</v>
      </c>
      <c r="AQ36" s="37">
        <v>0</v>
      </c>
      <c r="AR36" s="30"/>
      <c r="AS36" s="27">
        <v>0</v>
      </c>
      <c r="AT36" s="28">
        <v>0</v>
      </c>
      <c r="AU36" s="28">
        <v>0</v>
      </c>
      <c r="AV36" s="28">
        <v>0</v>
      </c>
      <c r="AW36" s="37">
        <v>0</v>
      </c>
      <c r="AX36" s="30"/>
      <c r="AY36" s="27">
        <v>0</v>
      </c>
      <c r="AZ36" s="28">
        <v>0</v>
      </c>
      <c r="BA36" s="28">
        <v>0</v>
      </c>
      <c r="BB36" s="28">
        <v>0</v>
      </c>
      <c r="BC36" s="37">
        <v>0</v>
      </c>
      <c r="BD36" s="30"/>
      <c r="BE36" s="27">
        <v>0</v>
      </c>
      <c r="BF36" s="28">
        <v>0</v>
      </c>
      <c r="BG36" s="28">
        <v>0</v>
      </c>
      <c r="BH36" s="28">
        <v>0</v>
      </c>
      <c r="BI36" s="37">
        <v>0</v>
      </c>
      <c r="BJ36" s="30"/>
      <c r="BK36" s="27">
        <v>0</v>
      </c>
      <c r="BL36" s="28">
        <v>0</v>
      </c>
      <c r="BM36" s="28">
        <v>0</v>
      </c>
      <c r="BN36" s="28">
        <v>0</v>
      </c>
      <c r="BO36" s="37">
        <v>0</v>
      </c>
    </row>
    <row r="37" spans="1:67" ht="15" hidden="1" customHeight="1" outlineLevel="1" x14ac:dyDescent="0.25">
      <c r="A37" s="42" t="s">
        <v>54</v>
      </c>
      <c r="B37" s="28"/>
      <c r="C37" s="27">
        <v>0</v>
      </c>
      <c r="D37" s="28">
        <v>0</v>
      </c>
      <c r="E37" s="28">
        <v>0</v>
      </c>
      <c r="F37" s="28"/>
      <c r="G37" s="29"/>
      <c r="H37" s="6"/>
      <c r="I37" s="27">
        <v>0</v>
      </c>
      <c r="J37" s="28">
        <v>0</v>
      </c>
      <c r="K37" s="28">
        <v>0</v>
      </c>
      <c r="L37" s="28">
        <v>0</v>
      </c>
      <c r="M37" s="29">
        <v>0</v>
      </c>
      <c r="N37" s="6"/>
      <c r="O37" s="27">
        <v>0</v>
      </c>
      <c r="P37" s="28">
        <v>0</v>
      </c>
      <c r="Q37" s="28">
        <v>0</v>
      </c>
      <c r="R37" s="28">
        <v>0</v>
      </c>
      <c r="S37" s="37">
        <v>0</v>
      </c>
      <c r="T37" s="30"/>
      <c r="U37" s="27">
        <v>0</v>
      </c>
      <c r="V37" s="28">
        <v>0</v>
      </c>
      <c r="W37" s="28">
        <v>0</v>
      </c>
      <c r="X37" s="28">
        <v>0</v>
      </c>
      <c r="Y37" s="37">
        <v>0</v>
      </c>
      <c r="Z37" s="30"/>
      <c r="AA37" s="27">
        <v>0</v>
      </c>
      <c r="AB37" s="28">
        <v>0</v>
      </c>
      <c r="AC37" s="28">
        <v>0</v>
      </c>
      <c r="AD37" s="28">
        <v>0</v>
      </c>
      <c r="AE37" s="37">
        <v>0</v>
      </c>
      <c r="AF37" s="30"/>
      <c r="AG37" s="27">
        <v>0</v>
      </c>
      <c r="AH37" s="28">
        <v>0</v>
      </c>
      <c r="AI37" s="28">
        <v>0</v>
      </c>
      <c r="AJ37" s="28">
        <v>0</v>
      </c>
      <c r="AK37" s="37">
        <v>0</v>
      </c>
      <c r="AL37" s="30"/>
      <c r="AM37" s="27">
        <v>30</v>
      </c>
      <c r="AN37" s="28">
        <v>31</v>
      </c>
      <c r="AO37" s="28">
        <v>27</v>
      </c>
      <c r="AP37" s="28">
        <v>7</v>
      </c>
      <c r="AQ37" s="37">
        <v>95</v>
      </c>
      <c r="AR37" s="30"/>
      <c r="AS37" s="27">
        <v>47</v>
      </c>
      <c r="AT37" s="28">
        <v>16</v>
      </c>
      <c r="AU37" s="28">
        <v>15</v>
      </c>
      <c r="AV37" s="28">
        <v>16</v>
      </c>
      <c r="AW37" s="37">
        <v>94</v>
      </c>
      <c r="AX37" s="30"/>
      <c r="AY37" s="27">
        <v>0</v>
      </c>
      <c r="AZ37" s="28">
        <v>0</v>
      </c>
      <c r="BA37" s="28">
        <v>0</v>
      </c>
      <c r="BB37" s="28">
        <v>0</v>
      </c>
      <c r="BC37" s="37">
        <v>0</v>
      </c>
      <c r="BD37" s="30"/>
      <c r="BE37" s="27">
        <v>0</v>
      </c>
      <c r="BF37" s="28">
        <v>0</v>
      </c>
      <c r="BG37" s="28">
        <v>0</v>
      </c>
      <c r="BH37" s="28">
        <v>0</v>
      </c>
      <c r="BI37" s="37">
        <v>0</v>
      </c>
      <c r="BJ37" s="30"/>
      <c r="BK37" s="27">
        <v>0</v>
      </c>
      <c r="BL37" s="28">
        <v>0</v>
      </c>
      <c r="BM37" s="28">
        <v>0</v>
      </c>
      <c r="BN37" s="28">
        <v>0</v>
      </c>
      <c r="BO37" s="37">
        <v>0</v>
      </c>
    </row>
    <row r="38" spans="1:67" ht="15" hidden="1" customHeight="1" outlineLevel="1" x14ac:dyDescent="0.25">
      <c r="A38" s="42" t="s">
        <v>55</v>
      </c>
      <c r="B38" s="28"/>
      <c r="C38" s="27">
        <v>0</v>
      </c>
      <c r="D38" s="28">
        <v>0</v>
      </c>
      <c r="E38" s="28">
        <v>0</v>
      </c>
      <c r="F38" s="28"/>
      <c r="G38" s="29"/>
      <c r="H38" s="6"/>
      <c r="I38" s="27">
        <v>0</v>
      </c>
      <c r="J38" s="28">
        <v>0</v>
      </c>
      <c r="K38" s="28">
        <v>0</v>
      </c>
      <c r="L38" s="28">
        <v>0</v>
      </c>
      <c r="M38" s="29">
        <v>0</v>
      </c>
      <c r="N38" s="6"/>
      <c r="O38" s="27">
        <v>0</v>
      </c>
      <c r="P38" s="28">
        <v>0</v>
      </c>
      <c r="Q38" s="28">
        <v>0</v>
      </c>
      <c r="R38" s="28">
        <v>0</v>
      </c>
      <c r="S38" s="37">
        <v>0</v>
      </c>
      <c r="T38" s="30"/>
      <c r="U38" s="27">
        <v>0</v>
      </c>
      <c r="V38" s="28">
        <v>0</v>
      </c>
      <c r="W38" s="28">
        <v>0</v>
      </c>
      <c r="X38" s="28">
        <v>0</v>
      </c>
      <c r="Y38" s="37">
        <v>0</v>
      </c>
      <c r="Z38" s="30"/>
      <c r="AA38" s="27">
        <v>0</v>
      </c>
      <c r="AB38" s="28">
        <v>0</v>
      </c>
      <c r="AC38" s="28">
        <v>0</v>
      </c>
      <c r="AD38" s="28">
        <v>0</v>
      </c>
      <c r="AE38" s="37">
        <v>0</v>
      </c>
      <c r="AF38" s="30"/>
      <c r="AG38" s="27">
        <v>0</v>
      </c>
      <c r="AH38" s="28">
        <v>0</v>
      </c>
      <c r="AI38" s="28">
        <v>0</v>
      </c>
      <c r="AJ38" s="28">
        <v>0</v>
      </c>
      <c r="AK38" s="37">
        <v>0</v>
      </c>
      <c r="AL38" s="30"/>
      <c r="AM38" s="27">
        <v>0</v>
      </c>
      <c r="AN38" s="28">
        <v>0</v>
      </c>
      <c r="AO38" s="28">
        <v>0</v>
      </c>
      <c r="AP38" s="28">
        <v>0</v>
      </c>
      <c r="AQ38" s="37">
        <v>0</v>
      </c>
      <c r="AR38" s="30"/>
      <c r="AS38" s="27">
        <v>0</v>
      </c>
      <c r="AT38" s="28">
        <v>0</v>
      </c>
      <c r="AU38" s="28">
        <v>0</v>
      </c>
      <c r="AV38" s="28">
        <v>0</v>
      </c>
      <c r="AW38" s="37">
        <v>0</v>
      </c>
      <c r="AX38" s="30"/>
      <c r="AY38" s="27">
        <v>0</v>
      </c>
      <c r="AZ38" s="28">
        <v>0</v>
      </c>
      <c r="BA38" s="28">
        <v>0</v>
      </c>
      <c r="BB38" s="28">
        <v>0</v>
      </c>
      <c r="BC38" s="37">
        <v>0</v>
      </c>
      <c r="BD38" s="30"/>
      <c r="BE38" s="27">
        <v>0</v>
      </c>
      <c r="BF38" s="28">
        <v>0</v>
      </c>
      <c r="BG38" s="28">
        <v>0</v>
      </c>
      <c r="BH38" s="28">
        <v>0</v>
      </c>
      <c r="BI38" s="37">
        <v>0</v>
      </c>
      <c r="BJ38" s="30"/>
      <c r="BK38" s="27">
        <v>0</v>
      </c>
      <c r="BL38" s="28">
        <v>0</v>
      </c>
      <c r="BM38" s="28">
        <v>0</v>
      </c>
      <c r="BN38" s="28">
        <v>0</v>
      </c>
      <c r="BO38" s="37">
        <v>0</v>
      </c>
    </row>
    <row r="39" spans="1:67" ht="15" hidden="1" customHeight="1" outlineLevel="1" x14ac:dyDescent="0.25">
      <c r="A39" s="42" t="s">
        <v>56</v>
      </c>
      <c r="B39" s="28"/>
      <c r="C39" s="27">
        <v>0</v>
      </c>
      <c r="D39" s="28">
        <v>0</v>
      </c>
      <c r="E39" s="28">
        <v>0</v>
      </c>
      <c r="F39" s="28"/>
      <c r="G39" s="29"/>
      <c r="H39" s="6"/>
      <c r="I39" s="27">
        <v>0</v>
      </c>
      <c r="J39" s="28">
        <v>0</v>
      </c>
      <c r="K39" s="28">
        <v>0</v>
      </c>
      <c r="L39" s="28">
        <v>0</v>
      </c>
      <c r="M39" s="29">
        <v>0</v>
      </c>
      <c r="N39" s="6"/>
      <c r="O39" s="27">
        <v>0</v>
      </c>
      <c r="P39" s="28">
        <v>0</v>
      </c>
      <c r="Q39" s="28">
        <v>0</v>
      </c>
      <c r="R39" s="28">
        <v>0</v>
      </c>
      <c r="S39" s="37">
        <v>0</v>
      </c>
      <c r="T39" s="30"/>
      <c r="U39" s="27">
        <v>0</v>
      </c>
      <c r="V39" s="28">
        <v>0</v>
      </c>
      <c r="W39" s="28">
        <v>0</v>
      </c>
      <c r="X39" s="28">
        <v>0</v>
      </c>
      <c r="Y39" s="37">
        <v>0</v>
      </c>
      <c r="Z39" s="30"/>
      <c r="AA39" s="27">
        <v>0</v>
      </c>
      <c r="AB39" s="28">
        <v>0</v>
      </c>
      <c r="AC39" s="28">
        <v>0</v>
      </c>
      <c r="AD39" s="28">
        <v>0</v>
      </c>
      <c r="AE39" s="37">
        <v>0</v>
      </c>
      <c r="AF39" s="30"/>
      <c r="AG39" s="27">
        <v>0</v>
      </c>
      <c r="AH39" s="28">
        <v>0</v>
      </c>
      <c r="AI39" s="28">
        <v>0</v>
      </c>
      <c r="AJ39" s="28">
        <v>0</v>
      </c>
      <c r="AK39" s="37">
        <v>0</v>
      </c>
      <c r="AL39" s="30"/>
      <c r="AM39" s="27">
        <v>0</v>
      </c>
      <c r="AN39" s="28">
        <v>0</v>
      </c>
      <c r="AO39" s="28">
        <v>0</v>
      </c>
      <c r="AP39" s="28">
        <v>0</v>
      </c>
      <c r="AQ39" s="37">
        <v>0</v>
      </c>
      <c r="AR39" s="30"/>
      <c r="AS39" s="27">
        <v>0</v>
      </c>
      <c r="AT39" s="28">
        <v>0</v>
      </c>
      <c r="AU39" s="28">
        <v>0</v>
      </c>
      <c r="AV39" s="28">
        <v>0</v>
      </c>
      <c r="AW39" s="37">
        <v>0</v>
      </c>
      <c r="AX39" s="30"/>
      <c r="AY39" s="27">
        <v>0</v>
      </c>
      <c r="AZ39" s="28">
        <v>0</v>
      </c>
      <c r="BA39" s="28">
        <v>0</v>
      </c>
      <c r="BB39" s="28">
        <v>0</v>
      </c>
      <c r="BC39" s="37">
        <v>0</v>
      </c>
      <c r="BD39" s="30"/>
      <c r="BE39" s="27">
        <v>0</v>
      </c>
      <c r="BF39" s="28">
        <v>0</v>
      </c>
      <c r="BG39" s="28">
        <v>0</v>
      </c>
      <c r="BH39" s="28">
        <v>0</v>
      </c>
      <c r="BI39" s="37">
        <v>0</v>
      </c>
      <c r="BJ39" s="30"/>
      <c r="BK39" s="27">
        <v>0</v>
      </c>
      <c r="BL39" s="28">
        <v>0</v>
      </c>
      <c r="BM39" s="28">
        <v>0</v>
      </c>
      <c r="BN39" s="28">
        <v>0</v>
      </c>
      <c r="BO39" s="37">
        <v>0</v>
      </c>
    </row>
    <row r="40" spans="1:67" ht="15" hidden="1" customHeight="1" outlineLevel="1" x14ac:dyDescent="0.25">
      <c r="A40" s="42" t="s">
        <v>79</v>
      </c>
      <c r="B40" s="28"/>
      <c r="C40" s="27">
        <v>0</v>
      </c>
      <c r="D40" s="28">
        <v>0</v>
      </c>
      <c r="E40" s="28">
        <v>0</v>
      </c>
      <c r="F40" s="28"/>
      <c r="G40" s="29"/>
      <c r="H40" s="6"/>
      <c r="I40" s="27">
        <v>0</v>
      </c>
      <c r="J40" s="28">
        <v>0</v>
      </c>
      <c r="K40" s="28">
        <v>0</v>
      </c>
      <c r="L40" s="28">
        <v>0</v>
      </c>
      <c r="M40" s="29">
        <v>0</v>
      </c>
      <c r="N40" s="6"/>
      <c r="O40" s="27">
        <v>0</v>
      </c>
      <c r="P40" s="28">
        <v>0</v>
      </c>
      <c r="Q40" s="28">
        <v>0</v>
      </c>
      <c r="R40" s="28">
        <v>0</v>
      </c>
      <c r="S40" s="37">
        <v>0</v>
      </c>
      <c r="T40" s="30"/>
      <c r="U40" s="27">
        <v>0</v>
      </c>
      <c r="V40" s="28">
        <v>0</v>
      </c>
      <c r="W40" s="28">
        <v>0</v>
      </c>
      <c r="X40" s="28">
        <v>0</v>
      </c>
      <c r="Y40" s="37">
        <v>0</v>
      </c>
      <c r="Z40" s="30"/>
      <c r="AA40" s="27">
        <v>0</v>
      </c>
      <c r="AB40" s="28">
        <v>0</v>
      </c>
      <c r="AC40" s="28">
        <v>0</v>
      </c>
      <c r="AD40" s="28">
        <v>0</v>
      </c>
      <c r="AE40" s="37">
        <v>0</v>
      </c>
      <c r="AF40" s="30"/>
      <c r="AG40" s="27">
        <v>0</v>
      </c>
      <c r="AH40" s="28">
        <v>0</v>
      </c>
      <c r="AI40" s="28">
        <v>0</v>
      </c>
      <c r="AJ40" s="28">
        <v>0</v>
      </c>
      <c r="AK40" s="37">
        <v>0</v>
      </c>
      <c r="AL40" s="30"/>
      <c r="AM40" s="27">
        <v>0</v>
      </c>
      <c r="AN40" s="28">
        <v>0</v>
      </c>
      <c r="AO40" s="28">
        <v>0</v>
      </c>
      <c r="AP40" s="28">
        <v>0</v>
      </c>
      <c r="AQ40" s="37">
        <v>0</v>
      </c>
      <c r="AR40" s="30"/>
      <c r="AS40" s="27">
        <v>0</v>
      </c>
      <c r="AT40" s="28">
        <v>0</v>
      </c>
      <c r="AU40" s="28">
        <v>0</v>
      </c>
      <c r="AV40" s="28">
        <v>0</v>
      </c>
      <c r="AW40" s="37">
        <v>0</v>
      </c>
      <c r="AX40" s="30"/>
      <c r="AY40" s="27">
        <v>0</v>
      </c>
      <c r="AZ40" s="28">
        <v>0</v>
      </c>
      <c r="BA40" s="28">
        <v>0</v>
      </c>
      <c r="BB40" s="28">
        <v>0</v>
      </c>
      <c r="BC40" s="37">
        <v>0</v>
      </c>
      <c r="BD40" s="30"/>
      <c r="BE40" s="27">
        <v>0</v>
      </c>
      <c r="BF40" s="28">
        <v>0</v>
      </c>
      <c r="BG40" s="28">
        <v>0</v>
      </c>
      <c r="BH40" s="28">
        <v>0</v>
      </c>
      <c r="BI40" s="37">
        <v>0</v>
      </c>
      <c r="BJ40" s="30"/>
      <c r="BK40" s="27">
        <v>0</v>
      </c>
      <c r="BL40" s="28">
        <v>0</v>
      </c>
      <c r="BM40" s="28">
        <v>0</v>
      </c>
      <c r="BN40" s="28">
        <v>0</v>
      </c>
      <c r="BO40" s="37">
        <v>0</v>
      </c>
    </row>
    <row r="41" spans="1:67" ht="15" hidden="1" customHeight="1" outlineLevel="1" x14ac:dyDescent="0.25">
      <c r="A41" s="42" t="s">
        <v>7</v>
      </c>
      <c r="B41" s="28"/>
      <c r="C41" s="27">
        <v>88</v>
      </c>
      <c r="D41" s="28">
        <v>87</v>
      </c>
      <c r="E41" s="28">
        <v>0</v>
      </c>
      <c r="F41" s="28"/>
      <c r="G41" s="29"/>
      <c r="H41" s="6"/>
      <c r="I41" s="27">
        <v>87</v>
      </c>
      <c r="J41" s="28">
        <v>88</v>
      </c>
      <c r="K41" s="28">
        <v>87</v>
      </c>
      <c r="L41" s="28">
        <v>88</v>
      </c>
      <c r="M41" s="29">
        <v>350</v>
      </c>
      <c r="N41" s="6"/>
      <c r="O41" s="27">
        <v>88</v>
      </c>
      <c r="P41" s="28">
        <v>87</v>
      </c>
      <c r="Q41" s="28">
        <v>88</v>
      </c>
      <c r="R41" s="28">
        <v>87</v>
      </c>
      <c r="S41" s="37">
        <v>350</v>
      </c>
      <c r="T41" s="30"/>
      <c r="U41" s="27">
        <v>88</v>
      </c>
      <c r="V41" s="28">
        <v>87</v>
      </c>
      <c r="W41" s="28">
        <v>88</v>
      </c>
      <c r="X41" s="28">
        <v>87</v>
      </c>
      <c r="Y41" s="37">
        <v>350</v>
      </c>
      <c r="Z41" s="30"/>
      <c r="AA41" s="27">
        <v>88</v>
      </c>
      <c r="AB41" s="28">
        <v>87</v>
      </c>
      <c r="AC41" s="28">
        <v>88</v>
      </c>
      <c r="AD41" s="28">
        <v>87</v>
      </c>
      <c r="AE41" s="37">
        <v>350</v>
      </c>
      <c r="AF41" s="30"/>
      <c r="AG41" s="27">
        <v>88</v>
      </c>
      <c r="AH41" s="28">
        <v>87</v>
      </c>
      <c r="AI41" s="28">
        <v>87</v>
      </c>
      <c r="AJ41" s="28">
        <v>88</v>
      </c>
      <c r="AK41" s="37">
        <v>350</v>
      </c>
      <c r="AL41" s="30"/>
      <c r="AM41" s="27">
        <v>88</v>
      </c>
      <c r="AN41" s="28">
        <v>87</v>
      </c>
      <c r="AO41" s="28">
        <v>88</v>
      </c>
      <c r="AP41" s="28">
        <v>87</v>
      </c>
      <c r="AQ41" s="37">
        <v>350</v>
      </c>
      <c r="AR41" s="30"/>
      <c r="AS41" s="27">
        <v>88</v>
      </c>
      <c r="AT41" s="28">
        <v>87</v>
      </c>
      <c r="AU41" s="28">
        <v>88</v>
      </c>
      <c r="AV41" s="28">
        <v>0</v>
      </c>
      <c r="AW41" s="37">
        <v>263</v>
      </c>
      <c r="AX41" s="30"/>
      <c r="AY41" s="27">
        <v>88</v>
      </c>
      <c r="AZ41" s="28">
        <v>87</v>
      </c>
      <c r="BA41" s="28">
        <v>88</v>
      </c>
      <c r="BB41" s="28">
        <v>87</v>
      </c>
      <c r="BC41" s="37">
        <v>350</v>
      </c>
      <c r="BD41" s="30"/>
      <c r="BE41" s="27">
        <v>87</v>
      </c>
      <c r="BF41" s="28">
        <v>87</v>
      </c>
      <c r="BG41" s="28">
        <v>88</v>
      </c>
      <c r="BH41" s="28">
        <v>87</v>
      </c>
      <c r="BI41" s="37">
        <v>349</v>
      </c>
      <c r="BJ41" s="30"/>
      <c r="BK41" s="27">
        <v>0</v>
      </c>
      <c r="BL41" s="28">
        <v>0</v>
      </c>
      <c r="BM41" s="28">
        <v>58</v>
      </c>
      <c r="BN41" s="28">
        <v>87</v>
      </c>
      <c r="BO41" s="37">
        <v>145</v>
      </c>
    </row>
    <row r="42" spans="1:67" ht="17.25" hidden="1" customHeight="1" outlineLevel="1" x14ac:dyDescent="0.4">
      <c r="A42" s="42" t="s">
        <v>27</v>
      </c>
      <c r="B42" s="32"/>
      <c r="C42" s="31">
        <v>0</v>
      </c>
      <c r="D42" s="32">
        <v>0</v>
      </c>
      <c r="E42" s="32">
        <v>0</v>
      </c>
      <c r="F42" s="32"/>
      <c r="G42" s="33"/>
      <c r="H42" s="6"/>
      <c r="I42" s="31">
        <v>0</v>
      </c>
      <c r="J42" s="32">
        <v>0</v>
      </c>
      <c r="K42" s="32">
        <v>0</v>
      </c>
      <c r="L42" s="32">
        <v>0</v>
      </c>
      <c r="M42" s="33">
        <v>0</v>
      </c>
      <c r="N42" s="6"/>
      <c r="O42" s="31">
        <v>0</v>
      </c>
      <c r="P42" s="32">
        <v>0</v>
      </c>
      <c r="Q42" s="32">
        <v>0</v>
      </c>
      <c r="R42" s="32">
        <v>0</v>
      </c>
      <c r="S42" s="33">
        <v>0</v>
      </c>
      <c r="T42" s="30"/>
      <c r="U42" s="31">
        <v>0</v>
      </c>
      <c r="V42" s="32">
        <v>0</v>
      </c>
      <c r="W42" s="32">
        <v>0</v>
      </c>
      <c r="X42" s="32">
        <v>0</v>
      </c>
      <c r="Y42" s="33">
        <v>0</v>
      </c>
      <c r="Z42" s="30"/>
      <c r="AA42" s="31">
        <v>0</v>
      </c>
      <c r="AB42" s="32">
        <v>0</v>
      </c>
      <c r="AC42" s="32">
        <v>0</v>
      </c>
      <c r="AD42" s="32">
        <v>0</v>
      </c>
      <c r="AE42" s="33">
        <v>0</v>
      </c>
      <c r="AF42" s="30"/>
      <c r="AG42" s="31">
        <v>0</v>
      </c>
      <c r="AH42" s="32">
        <v>0</v>
      </c>
      <c r="AI42" s="32">
        <v>0</v>
      </c>
      <c r="AJ42" s="32">
        <v>0</v>
      </c>
      <c r="AK42" s="33">
        <v>0</v>
      </c>
      <c r="AL42" s="30"/>
      <c r="AM42" s="31">
        <v>0</v>
      </c>
      <c r="AN42" s="32">
        <v>0</v>
      </c>
      <c r="AO42" s="32">
        <v>0</v>
      </c>
      <c r="AP42" s="32">
        <v>42</v>
      </c>
      <c r="AQ42" s="33">
        <v>42</v>
      </c>
      <c r="AR42" s="30"/>
      <c r="AS42" s="31">
        <v>0</v>
      </c>
      <c r="AT42" s="32">
        <v>1</v>
      </c>
      <c r="AU42" s="32">
        <v>-2</v>
      </c>
      <c r="AV42" s="32">
        <v>66</v>
      </c>
      <c r="AW42" s="33">
        <v>65</v>
      </c>
      <c r="AX42" s="30"/>
      <c r="AY42" s="31">
        <v>7</v>
      </c>
      <c r="AZ42" s="32">
        <v>10</v>
      </c>
      <c r="BA42" s="32">
        <v>-19</v>
      </c>
      <c r="BB42" s="32">
        <v>1</v>
      </c>
      <c r="BC42" s="33">
        <v>-1</v>
      </c>
      <c r="BD42" s="30"/>
      <c r="BE42" s="31">
        <v>0</v>
      </c>
      <c r="BF42" s="32">
        <v>0</v>
      </c>
      <c r="BG42" s="32">
        <v>-6</v>
      </c>
      <c r="BH42" s="32">
        <v>9</v>
      </c>
      <c r="BI42" s="33">
        <v>3</v>
      </c>
      <c r="BJ42" s="30"/>
      <c r="BK42" s="31">
        <v>0</v>
      </c>
      <c r="BL42" s="32">
        <v>0</v>
      </c>
      <c r="BM42" s="32">
        <v>0</v>
      </c>
      <c r="BN42" s="32">
        <v>0</v>
      </c>
      <c r="BO42" s="33">
        <v>0</v>
      </c>
    </row>
    <row r="43" spans="1:67" s="14" customFormat="1" collapsed="1" x14ac:dyDescent="0.25">
      <c r="A43" s="87" t="s">
        <v>58</v>
      </c>
      <c r="B43" s="20"/>
      <c r="C43" s="25">
        <v>131</v>
      </c>
      <c r="D43" s="20">
        <v>2043</v>
      </c>
      <c r="E43" s="20">
        <v>0</v>
      </c>
      <c r="F43" s="20"/>
      <c r="G43" s="21"/>
      <c r="H43" s="12"/>
      <c r="I43" s="25">
        <v>923</v>
      </c>
      <c r="J43" s="20">
        <v>1926</v>
      </c>
      <c r="K43" s="20">
        <v>1930</v>
      </c>
      <c r="L43" s="20">
        <v>-1485</v>
      </c>
      <c r="M43" s="21">
        <v>3294</v>
      </c>
      <c r="N43" s="12"/>
      <c r="O43" s="25">
        <v>1461</v>
      </c>
      <c r="P43" s="20">
        <v>1253</v>
      </c>
      <c r="Q43" s="20">
        <v>1260</v>
      </c>
      <c r="R43" s="20">
        <v>1200</v>
      </c>
      <c r="S43" s="40">
        <v>5174</v>
      </c>
      <c r="T43" s="26"/>
      <c r="U43" s="25">
        <v>1434</v>
      </c>
      <c r="V43" s="20">
        <v>1408</v>
      </c>
      <c r="W43" s="20">
        <v>1224</v>
      </c>
      <c r="X43" s="20">
        <v>1256</v>
      </c>
      <c r="Y43" s="40">
        <v>5322</v>
      </c>
      <c r="Z43" s="26"/>
      <c r="AA43" s="25">
        <v>1569</v>
      </c>
      <c r="AB43" s="20">
        <v>1746</v>
      </c>
      <c r="AC43" s="20">
        <v>1821</v>
      </c>
      <c r="AD43" s="20">
        <v>1303</v>
      </c>
      <c r="AE43" s="40">
        <v>6439</v>
      </c>
      <c r="AF43" s="26"/>
      <c r="AG43" s="25">
        <v>1932</v>
      </c>
      <c r="AH43" s="20">
        <v>1811</v>
      </c>
      <c r="AI43" s="20">
        <v>2422</v>
      </c>
      <c r="AJ43" s="20">
        <v>1708</v>
      </c>
      <c r="AK43" s="40">
        <v>7873</v>
      </c>
      <c r="AL43" s="26"/>
      <c r="AM43" s="25">
        <v>2961</v>
      </c>
      <c r="AN43" s="20">
        <v>4141</v>
      </c>
      <c r="AO43" s="20">
        <v>2926</v>
      </c>
      <c r="AP43" s="20">
        <v>1367</v>
      </c>
      <c r="AQ43" s="40">
        <v>11395</v>
      </c>
      <c r="AR43" s="26"/>
      <c r="AS43" s="25">
        <v>1947</v>
      </c>
      <c r="AT43" s="20">
        <v>2518</v>
      </c>
      <c r="AU43" s="20">
        <v>2818</v>
      </c>
      <c r="AV43" s="20">
        <v>3097</v>
      </c>
      <c r="AW43" s="40">
        <v>10380</v>
      </c>
      <c r="AX43" s="26"/>
      <c r="AY43" s="25">
        <v>1215</v>
      </c>
      <c r="AZ43" s="20">
        <v>1868</v>
      </c>
      <c r="BA43" s="20">
        <v>2505</v>
      </c>
      <c r="BB43" s="20">
        <v>1730</v>
      </c>
      <c r="BC43" s="40">
        <v>7318</v>
      </c>
      <c r="BD43" s="26"/>
      <c r="BE43" s="25">
        <v>942</v>
      </c>
      <c r="BF43" s="20">
        <v>879</v>
      </c>
      <c r="BG43" s="20">
        <v>1751</v>
      </c>
      <c r="BH43" s="20">
        <v>2047</v>
      </c>
      <c r="BI43" s="40">
        <v>5619</v>
      </c>
      <c r="BJ43" s="26"/>
      <c r="BK43" s="25"/>
      <c r="BL43" s="20"/>
      <c r="BM43" s="20">
        <v>369</v>
      </c>
      <c r="BN43" s="20">
        <v>41</v>
      </c>
      <c r="BO43" s="40">
        <v>410</v>
      </c>
    </row>
    <row r="44" spans="1:67" x14ac:dyDescent="0.25">
      <c r="A44" s="5"/>
      <c r="B44" s="20"/>
      <c r="C44" s="25"/>
      <c r="D44" s="20"/>
      <c r="E44" s="20"/>
      <c r="F44" s="20"/>
      <c r="G44" s="21"/>
      <c r="H44" s="6"/>
      <c r="I44" s="25"/>
      <c r="J44" s="20"/>
      <c r="K44" s="20"/>
      <c r="L44" s="20"/>
      <c r="M44" s="21"/>
      <c r="N44" s="6"/>
      <c r="O44" s="25"/>
      <c r="P44" s="30"/>
      <c r="Q44" s="30"/>
      <c r="R44" s="30"/>
      <c r="S44" s="41"/>
      <c r="T44" s="6"/>
      <c r="U44" s="25"/>
      <c r="V44" s="30"/>
      <c r="W44" s="30"/>
      <c r="X44" s="30"/>
      <c r="Y44" s="41"/>
      <c r="Z44" s="6"/>
      <c r="AA44" s="25"/>
      <c r="AB44" s="30"/>
      <c r="AC44" s="30"/>
      <c r="AD44" s="30"/>
      <c r="AE44" s="41"/>
      <c r="AF44" s="6"/>
      <c r="AG44" s="25"/>
      <c r="AH44" s="30"/>
      <c r="AI44" s="30"/>
      <c r="AJ44" s="30"/>
      <c r="AK44" s="41"/>
      <c r="AL44" s="6"/>
      <c r="AM44" s="25"/>
      <c r="AN44" s="30"/>
      <c r="AO44" s="30"/>
      <c r="AP44" s="30"/>
      <c r="AQ44" s="41"/>
      <c r="AR44" s="6"/>
      <c r="AS44" s="25"/>
      <c r="AT44" s="30"/>
      <c r="AU44" s="30"/>
      <c r="AV44" s="30"/>
      <c r="AW44" s="41"/>
      <c r="AX44" s="6"/>
      <c r="AY44" s="25"/>
      <c r="AZ44" s="30"/>
      <c r="BA44" s="30"/>
      <c r="BB44" s="30"/>
      <c r="BC44" s="41"/>
      <c r="BD44" s="6"/>
      <c r="BE44" s="25">
        <v>0</v>
      </c>
      <c r="BF44" s="30">
        <v>0</v>
      </c>
      <c r="BG44" s="30">
        <v>0</v>
      </c>
      <c r="BH44" s="30"/>
      <c r="BI44" s="41"/>
      <c r="BJ44" s="6"/>
      <c r="BK44" s="25"/>
      <c r="BL44" s="30"/>
      <c r="BM44" s="30"/>
      <c r="BN44" s="30"/>
      <c r="BO44" s="41"/>
    </row>
    <row r="45" spans="1:67" x14ac:dyDescent="0.25">
      <c r="A45" s="5"/>
      <c r="B45" s="20"/>
      <c r="C45" s="25"/>
      <c r="D45" s="20"/>
      <c r="E45" s="20"/>
      <c r="F45" s="20"/>
      <c r="G45" s="21"/>
      <c r="H45" s="6"/>
      <c r="I45" s="25"/>
      <c r="J45" s="20"/>
      <c r="K45" s="20"/>
      <c r="L45" s="20"/>
      <c r="M45" s="21"/>
      <c r="N45" s="6"/>
      <c r="O45" s="25"/>
      <c r="P45" s="30"/>
      <c r="Q45" s="30"/>
      <c r="R45" s="30"/>
      <c r="S45" s="41"/>
      <c r="T45" s="6"/>
      <c r="U45" s="25"/>
      <c r="V45" s="30"/>
      <c r="W45" s="30"/>
      <c r="X45" s="30"/>
      <c r="Y45" s="41"/>
      <c r="Z45" s="6"/>
      <c r="AA45" s="25"/>
      <c r="AB45" s="30"/>
      <c r="AC45" s="30"/>
      <c r="AD45" s="30"/>
      <c r="AE45" s="41"/>
      <c r="AF45" s="6"/>
      <c r="AG45" s="25"/>
      <c r="AH45" s="30"/>
      <c r="AI45" s="30"/>
      <c r="AJ45" s="30"/>
      <c r="AK45" s="41"/>
      <c r="AL45" s="6"/>
      <c r="AM45" s="25"/>
      <c r="AN45" s="30"/>
      <c r="AO45" s="30"/>
      <c r="AP45" s="30"/>
      <c r="AQ45" s="41"/>
      <c r="AR45" s="6"/>
      <c r="AS45" s="25"/>
      <c r="AT45" s="30"/>
      <c r="AU45" s="30"/>
      <c r="AV45" s="30"/>
      <c r="AW45" s="41"/>
      <c r="AX45" s="6"/>
      <c r="AY45" s="25"/>
      <c r="AZ45" s="30"/>
      <c r="BA45" s="30"/>
      <c r="BB45" s="30"/>
      <c r="BC45" s="41"/>
      <c r="BD45" s="6"/>
      <c r="BE45" s="25">
        <v>0</v>
      </c>
      <c r="BF45" s="30">
        <v>0</v>
      </c>
      <c r="BG45" s="30">
        <v>0</v>
      </c>
      <c r="BH45" s="30"/>
      <c r="BI45" s="41"/>
      <c r="BJ45" s="6"/>
      <c r="BK45" s="25"/>
      <c r="BL45" s="30"/>
      <c r="BM45" s="30"/>
      <c r="BN45" s="30"/>
      <c r="BO45" s="41"/>
    </row>
    <row r="46" spans="1:67" s="14" customFormat="1" x14ac:dyDescent="0.25">
      <c r="A46" s="16" t="s">
        <v>18</v>
      </c>
      <c r="B46" s="20"/>
      <c r="C46" s="25">
        <v>28385</v>
      </c>
      <c r="D46" s="20">
        <v>28419</v>
      </c>
      <c r="E46" s="20">
        <v>0</v>
      </c>
      <c r="F46" s="20"/>
      <c r="G46" s="21"/>
      <c r="H46" s="12"/>
      <c r="I46" s="25">
        <v>30882</v>
      </c>
      <c r="J46" s="20">
        <v>31358</v>
      </c>
      <c r="K46" s="20">
        <v>35515</v>
      </c>
      <c r="L46" s="20">
        <v>31771</v>
      </c>
      <c r="M46" s="21"/>
      <c r="N46" s="12"/>
      <c r="O46" s="25">
        <v>40822</v>
      </c>
      <c r="P46" s="39">
        <v>41124</v>
      </c>
      <c r="Q46" s="39">
        <v>39136</v>
      </c>
      <c r="R46" s="39">
        <v>38600</v>
      </c>
      <c r="S46" s="40"/>
      <c r="T46" s="26"/>
      <c r="U46" s="25">
        <v>46511</v>
      </c>
      <c r="V46" s="39">
        <v>43697</v>
      </c>
      <c r="W46" s="39">
        <v>44852</v>
      </c>
      <c r="X46" s="39">
        <v>38789</v>
      </c>
      <c r="Y46" s="40"/>
      <c r="Z46" s="26"/>
      <c r="AA46" s="25">
        <v>43761</v>
      </c>
      <c r="AB46" s="39">
        <v>44097</v>
      </c>
      <c r="AC46" s="39">
        <v>44548</v>
      </c>
      <c r="AD46" s="39">
        <v>44486</v>
      </c>
      <c r="AE46" s="40"/>
      <c r="AF46" s="26"/>
      <c r="AG46" s="25">
        <v>45112</v>
      </c>
      <c r="AH46" s="39">
        <v>45254</v>
      </c>
      <c r="AI46" s="39">
        <v>45315</v>
      </c>
      <c r="AJ46" s="39">
        <v>43330</v>
      </c>
      <c r="AK46" s="40"/>
      <c r="AL46" s="26"/>
      <c r="AM46" s="25">
        <v>46421</v>
      </c>
      <c r="AN46" s="39">
        <v>47499</v>
      </c>
      <c r="AO46" s="39">
        <v>45930</v>
      </c>
      <c r="AP46" s="39">
        <v>44698</v>
      </c>
      <c r="AQ46" s="40"/>
      <c r="AR46" s="26"/>
      <c r="AS46" s="25">
        <v>48779</v>
      </c>
      <c r="AT46" s="39">
        <v>48834</v>
      </c>
      <c r="AU46" s="39">
        <v>47902</v>
      </c>
      <c r="AV46" s="39">
        <v>49165</v>
      </c>
      <c r="AW46" s="40"/>
      <c r="AX46" s="26"/>
      <c r="AY46" s="25">
        <v>49480</v>
      </c>
      <c r="AZ46" s="39">
        <v>50199</v>
      </c>
      <c r="BA46" s="39">
        <v>53115</v>
      </c>
      <c r="BB46" s="39">
        <v>50004</v>
      </c>
      <c r="BC46" s="40"/>
      <c r="BD46" s="26"/>
      <c r="BE46" s="25">
        <v>44189</v>
      </c>
      <c r="BF46" s="20">
        <v>49115</v>
      </c>
      <c r="BG46" s="20">
        <v>49886</v>
      </c>
      <c r="BH46" s="20">
        <v>52723</v>
      </c>
      <c r="BI46" s="40"/>
      <c r="BJ46" s="26"/>
      <c r="BK46" s="25">
        <v>0</v>
      </c>
      <c r="BL46" s="20">
        <v>0</v>
      </c>
      <c r="BM46" s="39">
        <v>35160</v>
      </c>
      <c r="BN46" s="20">
        <v>44674</v>
      </c>
      <c r="BO46" s="40"/>
    </row>
    <row r="47" spans="1:67" s="14" customFormat="1" ht="7.5" customHeight="1" x14ac:dyDescent="0.25">
      <c r="A47" s="16"/>
      <c r="B47" s="20"/>
      <c r="C47" s="25"/>
      <c r="D47" s="20"/>
      <c r="E47" s="20"/>
      <c r="F47" s="20"/>
      <c r="G47" s="21"/>
      <c r="H47" s="12"/>
      <c r="I47" s="25"/>
      <c r="J47" s="20"/>
      <c r="K47" s="20"/>
      <c r="L47" s="20"/>
      <c r="M47" s="21"/>
      <c r="N47" s="12"/>
      <c r="O47" s="25"/>
      <c r="P47" s="39"/>
      <c r="Q47" s="26"/>
      <c r="R47" s="39"/>
      <c r="S47" s="40"/>
      <c r="T47" s="30"/>
      <c r="U47" s="25"/>
      <c r="V47" s="39"/>
      <c r="W47" s="26"/>
      <c r="X47" s="39"/>
      <c r="Y47" s="40"/>
      <c r="Z47" s="30"/>
      <c r="AA47" s="25"/>
      <c r="AB47" s="39"/>
      <c r="AC47" s="26"/>
      <c r="AD47" s="39"/>
      <c r="AE47" s="40"/>
      <c r="AF47" s="30"/>
      <c r="AG47" s="25"/>
      <c r="AH47" s="39"/>
      <c r="AI47" s="26"/>
      <c r="AJ47" s="39"/>
      <c r="AK47" s="40"/>
      <c r="AL47" s="30"/>
      <c r="AM47" s="25"/>
      <c r="AN47" s="39"/>
      <c r="AO47" s="26"/>
      <c r="AP47" s="39"/>
      <c r="AQ47" s="40"/>
      <c r="AR47" s="30"/>
      <c r="AS47" s="25"/>
      <c r="AT47" s="39"/>
      <c r="AU47" s="26"/>
      <c r="AV47" s="39"/>
      <c r="AW47" s="40"/>
      <c r="AX47" s="30"/>
      <c r="AY47" s="25"/>
      <c r="AZ47" s="39"/>
      <c r="BA47" s="26"/>
      <c r="BB47" s="39"/>
      <c r="BC47" s="40"/>
      <c r="BD47" s="30"/>
      <c r="BE47" s="25"/>
      <c r="BF47" s="39"/>
      <c r="BG47" s="39"/>
      <c r="BH47" s="39"/>
      <c r="BI47" s="40"/>
      <c r="BJ47" s="30"/>
      <c r="BK47" s="25"/>
      <c r="BL47" s="20"/>
      <c r="BM47" s="39"/>
      <c r="BN47" s="39"/>
      <c r="BO47" s="40"/>
    </row>
    <row r="48" spans="1:67" ht="15" hidden="1" customHeight="1" outlineLevel="1" x14ac:dyDescent="0.25">
      <c r="A48" s="42" t="s">
        <v>19</v>
      </c>
      <c r="B48" s="28"/>
      <c r="C48" s="27">
        <v>11991</v>
      </c>
      <c r="D48" s="28">
        <v>11242</v>
      </c>
      <c r="E48" s="28">
        <v>0</v>
      </c>
      <c r="F48" s="28"/>
      <c r="G48" s="29"/>
      <c r="H48" s="6"/>
      <c r="I48" s="27">
        <v>12614</v>
      </c>
      <c r="J48" s="28">
        <v>12242</v>
      </c>
      <c r="K48" s="28">
        <v>12334</v>
      </c>
      <c r="L48" s="28">
        <v>12591</v>
      </c>
      <c r="M48" s="29"/>
      <c r="N48" s="6"/>
      <c r="O48" s="27">
        <v>14868</v>
      </c>
      <c r="P48" s="38">
        <v>15150</v>
      </c>
      <c r="Q48" s="36">
        <v>11763</v>
      </c>
      <c r="R48" s="38">
        <v>11139</v>
      </c>
      <c r="S48" s="29"/>
      <c r="T48" s="30"/>
      <c r="U48" s="27">
        <v>18190</v>
      </c>
      <c r="V48" s="38">
        <v>15962</v>
      </c>
      <c r="W48" s="36">
        <v>15768</v>
      </c>
      <c r="X48" s="38">
        <v>14570</v>
      </c>
      <c r="Y48" s="29"/>
      <c r="Z48" s="30"/>
      <c r="AA48" s="27">
        <v>1201</v>
      </c>
      <c r="AB48" s="38">
        <v>400</v>
      </c>
      <c r="AC48" s="36">
        <v>3</v>
      </c>
      <c r="AD48" s="38">
        <v>0</v>
      </c>
      <c r="AE48" s="29"/>
      <c r="AF48" s="30"/>
      <c r="AG48" s="27">
        <v>5302</v>
      </c>
      <c r="AH48" s="38">
        <v>3970</v>
      </c>
      <c r="AI48" s="36">
        <v>3177</v>
      </c>
      <c r="AJ48" s="38">
        <v>1269</v>
      </c>
      <c r="AK48" s="29"/>
      <c r="AL48" s="30"/>
      <c r="AM48" s="27">
        <v>11485</v>
      </c>
      <c r="AN48" s="38">
        <v>10693</v>
      </c>
      <c r="AO48" s="36">
        <v>7923</v>
      </c>
      <c r="AP48" s="38">
        <v>5779</v>
      </c>
      <c r="AQ48" s="29"/>
      <c r="AR48" s="30"/>
      <c r="AS48" s="27">
        <v>18957</v>
      </c>
      <c r="AT48" s="38">
        <v>16993</v>
      </c>
      <c r="AU48" s="36">
        <v>17936</v>
      </c>
      <c r="AV48" s="38">
        <v>16124</v>
      </c>
      <c r="AW48" s="29"/>
      <c r="AX48" s="30"/>
      <c r="AY48" s="27">
        <v>23026</v>
      </c>
      <c r="AZ48" s="38">
        <v>23031</v>
      </c>
      <c r="BA48" s="36">
        <v>21065</v>
      </c>
      <c r="BB48" s="38">
        <v>18859</v>
      </c>
      <c r="BC48" s="29"/>
      <c r="BD48" s="30"/>
      <c r="BE48" s="27">
        <v>21586</v>
      </c>
      <c r="BF48" s="28">
        <v>23713</v>
      </c>
      <c r="BG48" s="28">
        <v>24365</v>
      </c>
      <c r="BH48" s="28">
        <v>24732</v>
      </c>
      <c r="BI48" s="29"/>
      <c r="BJ48" s="30"/>
      <c r="BK48" s="27">
        <v>0</v>
      </c>
      <c r="BL48" s="28">
        <v>0</v>
      </c>
      <c r="BM48" s="28">
        <v>11790</v>
      </c>
      <c r="BN48" s="20">
        <v>21452</v>
      </c>
      <c r="BO48" s="29"/>
    </row>
    <row r="49" spans="1:67" ht="15" hidden="1" customHeight="1" outlineLevel="1" x14ac:dyDescent="0.25">
      <c r="A49" s="5" t="s">
        <v>21</v>
      </c>
      <c r="B49" s="28"/>
      <c r="C49" s="27">
        <v>6535</v>
      </c>
      <c r="D49" s="28">
        <v>6311</v>
      </c>
      <c r="E49" s="28">
        <v>0</v>
      </c>
      <c r="F49" s="28"/>
      <c r="G49" s="29"/>
      <c r="H49" s="6"/>
      <c r="I49" s="27">
        <v>6818</v>
      </c>
      <c r="J49" s="28">
        <v>6950</v>
      </c>
      <c r="K49" s="28">
        <v>10179</v>
      </c>
      <c r="L49" s="28">
        <v>8566</v>
      </c>
      <c r="M49" s="29"/>
      <c r="N49" s="6"/>
      <c r="O49" s="27">
        <v>6169</v>
      </c>
      <c r="P49" s="38">
        <v>5969</v>
      </c>
      <c r="Q49" s="36">
        <v>7144</v>
      </c>
      <c r="R49" s="38">
        <v>7047</v>
      </c>
      <c r="S49" s="29"/>
      <c r="T49" s="30"/>
      <c r="U49" s="27">
        <v>8469</v>
      </c>
      <c r="V49" s="38">
        <v>8110</v>
      </c>
      <c r="W49" s="36">
        <v>9252</v>
      </c>
      <c r="X49" s="38">
        <v>4853</v>
      </c>
      <c r="Y49" s="29"/>
      <c r="Z49" s="30"/>
      <c r="AA49" s="27">
        <v>7661</v>
      </c>
      <c r="AB49" s="38">
        <v>8052</v>
      </c>
      <c r="AC49" s="36">
        <v>7996</v>
      </c>
      <c r="AD49" s="38">
        <v>7509</v>
      </c>
      <c r="AE49" s="29"/>
      <c r="AF49" s="30"/>
      <c r="AG49" s="27">
        <v>7613</v>
      </c>
      <c r="AH49" s="38">
        <v>8443</v>
      </c>
      <c r="AI49" s="36">
        <v>8353</v>
      </c>
      <c r="AJ49" s="38">
        <v>7692</v>
      </c>
      <c r="AK49" s="29"/>
      <c r="AL49" s="30"/>
      <c r="AM49" s="27">
        <v>7286</v>
      </c>
      <c r="AN49" s="38">
        <v>7106</v>
      </c>
      <c r="AO49" s="36">
        <v>6773</v>
      </c>
      <c r="AP49" s="38">
        <v>7458</v>
      </c>
      <c r="AQ49" s="29"/>
      <c r="AR49" s="30"/>
      <c r="AS49" s="27">
        <v>3952</v>
      </c>
      <c r="AT49" s="38">
        <v>5084</v>
      </c>
      <c r="AU49" s="36">
        <v>5443</v>
      </c>
      <c r="AV49" s="38">
        <v>6696</v>
      </c>
      <c r="AW49" s="29"/>
      <c r="AX49" s="30"/>
      <c r="AY49" s="27">
        <v>4335</v>
      </c>
      <c r="AZ49" s="38">
        <v>4397</v>
      </c>
      <c r="BA49" s="36">
        <v>7166</v>
      </c>
      <c r="BB49" s="38">
        <v>5877</v>
      </c>
      <c r="BC49" s="29"/>
      <c r="BD49" s="30"/>
      <c r="BE49" s="27">
        <v>3413</v>
      </c>
      <c r="BF49" s="28">
        <v>4000</v>
      </c>
      <c r="BG49" s="28">
        <v>3834</v>
      </c>
      <c r="BH49" s="28">
        <v>5797</v>
      </c>
      <c r="BI49" s="29"/>
      <c r="BJ49" s="30"/>
      <c r="BK49" s="27">
        <v>0</v>
      </c>
      <c r="BL49" s="28">
        <v>0</v>
      </c>
      <c r="BM49" s="28">
        <v>3308</v>
      </c>
      <c r="BN49" s="28">
        <v>3906</v>
      </c>
      <c r="BO49" s="29"/>
    </row>
    <row r="50" spans="1:67" s="14" customFormat="1" collapsed="1" x14ac:dyDescent="0.25">
      <c r="A50" s="16" t="s">
        <v>22</v>
      </c>
      <c r="B50" s="20"/>
      <c r="C50" s="25">
        <v>18526</v>
      </c>
      <c r="D50" s="20">
        <v>17553</v>
      </c>
      <c r="E50" s="20">
        <v>0</v>
      </c>
      <c r="F50" s="20"/>
      <c r="G50" s="21"/>
      <c r="H50" s="12"/>
      <c r="I50" s="25">
        <v>19432</v>
      </c>
      <c r="J50" s="20">
        <v>19192</v>
      </c>
      <c r="K50" s="20">
        <v>22513</v>
      </c>
      <c r="L50" s="20">
        <v>21157</v>
      </c>
      <c r="M50" s="21"/>
      <c r="N50" s="12"/>
      <c r="O50" s="25">
        <v>21037</v>
      </c>
      <c r="P50" s="39">
        <v>21119</v>
      </c>
      <c r="Q50" s="39">
        <v>18907</v>
      </c>
      <c r="R50" s="39">
        <v>18186</v>
      </c>
      <c r="S50" s="21"/>
      <c r="T50" s="26"/>
      <c r="U50" s="25">
        <v>26659</v>
      </c>
      <c r="V50" s="39">
        <v>24072</v>
      </c>
      <c r="W50" s="39">
        <v>25020</v>
      </c>
      <c r="X50" s="39">
        <v>19423</v>
      </c>
      <c r="Y50" s="21"/>
      <c r="Z50" s="26"/>
      <c r="AA50" s="25">
        <v>8862</v>
      </c>
      <c r="AB50" s="39">
        <v>8452</v>
      </c>
      <c r="AC50" s="39">
        <v>7999</v>
      </c>
      <c r="AD50" s="39">
        <v>7509</v>
      </c>
      <c r="AE50" s="21"/>
      <c r="AF50" s="26"/>
      <c r="AG50" s="25">
        <v>12915</v>
      </c>
      <c r="AH50" s="39">
        <v>12413</v>
      </c>
      <c r="AI50" s="39">
        <v>11530</v>
      </c>
      <c r="AJ50" s="39">
        <v>8961</v>
      </c>
      <c r="AK50" s="21"/>
      <c r="AL50" s="26"/>
      <c r="AM50" s="25">
        <v>18771</v>
      </c>
      <c r="AN50" s="39">
        <v>17799</v>
      </c>
      <c r="AO50" s="39">
        <v>14696</v>
      </c>
      <c r="AP50" s="39">
        <v>13237</v>
      </c>
      <c r="AQ50" s="21"/>
      <c r="AR50" s="26"/>
      <c r="AS50" s="25">
        <v>22909</v>
      </c>
      <c r="AT50" s="39">
        <v>22077</v>
      </c>
      <c r="AU50" s="39">
        <v>23379</v>
      </c>
      <c r="AV50" s="39">
        <v>22820</v>
      </c>
      <c r="AW50" s="21"/>
      <c r="AX50" s="26"/>
      <c r="AY50" s="25">
        <v>27361</v>
      </c>
      <c r="AZ50" s="39">
        <v>27428</v>
      </c>
      <c r="BA50" s="39">
        <v>28231</v>
      </c>
      <c r="BB50" s="39">
        <v>24736</v>
      </c>
      <c r="BC50" s="21"/>
      <c r="BD50" s="26"/>
      <c r="BE50" s="25">
        <v>24999</v>
      </c>
      <c r="BF50" s="20">
        <v>27713</v>
      </c>
      <c r="BG50" s="20">
        <v>28199</v>
      </c>
      <c r="BH50" s="20">
        <v>30529</v>
      </c>
      <c r="BI50" s="21"/>
      <c r="BJ50" s="26"/>
      <c r="BK50" s="25">
        <v>0</v>
      </c>
      <c r="BL50" s="20">
        <v>0</v>
      </c>
      <c r="BM50" s="20">
        <v>15098</v>
      </c>
      <c r="BN50" s="20">
        <v>25358</v>
      </c>
      <c r="BO50" s="21"/>
    </row>
    <row r="51" spans="1:67" s="14" customFormat="1" ht="8.25" customHeight="1" x14ac:dyDescent="0.25">
      <c r="A51" s="16"/>
      <c r="B51" s="20"/>
      <c r="C51" s="25"/>
      <c r="D51" s="20"/>
      <c r="E51" s="20"/>
      <c r="F51" s="20"/>
      <c r="G51" s="21"/>
      <c r="H51" s="12"/>
      <c r="I51" s="25"/>
      <c r="J51" s="20"/>
      <c r="K51" s="20"/>
      <c r="L51" s="20"/>
      <c r="M51" s="21"/>
      <c r="N51" s="12"/>
      <c r="O51" s="25"/>
      <c r="P51" s="39"/>
      <c r="Q51" s="39"/>
      <c r="R51" s="39"/>
      <c r="S51" s="21"/>
      <c r="T51" s="26"/>
      <c r="U51" s="25"/>
      <c r="V51" s="39"/>
      <c r="W51" s="39"/>
      <c r="X51" s="39"/>
      <c r="Y51" s="21"/>
      <c r="Z51" s="26"/>
      <c r="AA51" s="25"/>
      <c r="AB51" s="39"/>
      <c r="AC51" s="39"/>
      <c r="AD51" s="39"/>
      <c r="AE51" s="21"/>
      <c r="AF51" s="26"/>
      <c r="AG51" s="25"/>
      <c r="AH51" s="39"/>
      <c r="AI51" s="39"/>
      <c r="AJ51" s="39"/>
      <c r="AK51" s="21"/>
      <c r="AL51" s="26"/>
      <c r="AM51" s="25"/>
      <c r="AN51" s="39"/>
      <c r="AO51" s="39"/>
      <c r="AP51" s="39"/>
      <c r="AQ51" s="21"/>
      <c r="AR51" s="26"/>
      <c r="AS51" s="25"/>
      <c r="AT51" s="39"/>
      <c r="AU51" s="39"/>
      <c r="AV51" s="39"/>
      <c r="AW51" s="21"/>
      <c r="AX51" s="26"/>
      <c r="AY51" s="25"/>
      <c r="AZ51" s="39"/>
      <c r="BA51" s="39"/>
      <c r="BB51" s="39"/>
      <c r="BC51" s="21"/>
      <c r="BD51" s="26"/>
      <c r="BE51" s="25"/>
      <c r="BF51" s="20"/>
      <c r="BG51" s="20"/>
      <c r="BH51" s="20"/>
      <c r="BI51" s="21"/>
      <c r="BJ51" s="26"/>
      <c r="BK51" s="25"/>
      <c r="BL51" s="20"/>
      <c r="BM51" s="20"/>
      <c r="BN51" s="20"/>
      <c r="BO51" s="21"/>
    </row>
    <row r="52" spans="1:67" s="14" customFormat="1" x14ac:dyDescent="0.25">
      <c r="A52" s="16" t="s">
        <v>29</v>
      </c>
      <c r="B52" s="20"/>
      <c r="C52" s="25">
        <v>9859</v>
      </c>
      <c r="D52" s="20">
        <v>10866</v>
      </c>
      <c r="E52" s="20">
        <v>0</v>
      </c>
      <c r="F52" s="20"/>
      <c r="G52" s="21"/>
      <c r="H52" s="12"/>
      <c r="I52" s="25">
        <v>11450</v>
      </c>
      <c r="J52" s="20">
        <v>12166</v>
      </c>
      <c r="K52" s="20">
        <v>13002</v>
      </c>
      <c r="L52" s="20">
        <v>10614</v>
      </c>
      <c r="M52" s="21"/>
      <c r="N52" s="12"/>
      <c r="O52" s="25">
        <v>19785</v>
      </c>
      <c r="P52" s="39">
        <v>20005</v>
      </c>
      <c r="Q52" s="39">
        <v>20229</v>
      </c>
      <c r="R52" s="39">
        <v>20414</v>
      </c>
      <c r="S52" s="21"/>
      <c r="T52" s="26"/>
      <c r="U52" s="25">
        <v>19852</v>
      </c>
      <c r="V52" s="39">
        <v>19625</v>
      </c>
      <c r="W52" s="39">
        <v>19832</v>
      </c>
      <c r="X52" s="39">
        <v>19366</v>
      </c>
      <c r="Y52" s="21"/>
      <c r="Z52" s="26"/>
      <c r="AA52" s="25">
        <v>34899</v>
      </c>
      <c r="AB52" s="39">
        <v>35645</v>
      </c>
      <c r="AC52" s="39">
        <v>36549</v>
      </c>
      <c r="AD52" s="39">
        <v>36977</v>
      </c>
      <c r="AE52" s="21"/>
      <c r="AF52" s="26"/>
      <c r="AG52" s="25">
        <v>32197</v>
      </c>
      <c r="AH52" s="39">
        <v>32841</v>
      </c>
      <c r="AI52" s="39">
        <v>33785</v>
      </c>
      <c r="AJ52" s="39">
        <v>34369</v>
      </c>
      <c r="AK52" s="21"/>
      <c r="AL52" s="26"/>
      <c r="AM52" s="25">
        <v>27650</v>
      </c>
      <c r="AN52" s="39">
        <v>29700</v>
      </c>
      <c r="AO52" s="39">
        <v>31234</v>
      </c>
      <c r="AP52" s="39">
        <v>31461</v>
      </c>
      <c r="AQ52" s="21"/>
      <c r="AR52" s="26"/>
      <c r="AS52" s="25">
        <v>25870</v>
      </c>
      <c r="AT52" s="39">
        <v>26757</v>
      </c>
      <c r="AU52" s="39">
        <v>24523</v>
      </c>
      <c r="AV52" s="39">
        <v>26345</v>
      </c>
      <c r="AW52" s="21"/>
      <c r="AX52" s="26"/>
      <c r="AY52" s="25">
        <v>22119</v>
      </c>
      <c r="AZ52" s="39">
        <v>22771</v>
      </c>
      <c r="BA52" s="39">
        <v>24884</v>
      </c>
      <c r="BB52" s="39">
        <v>25268</v>
      </c>
      <c r="BC52" s="21"/>
      <c r="BD52" s="26"/>
      <c r="BE52" s="25">
        <v>19190</v>
      </c>
      <c r="BF52" s="20">
        <v>21402</v>
      </c>
      <c r="BG52" s="20">
        <v>21687</v>
      </c>
      <c r="BH52" s="20">
        <v>22194</v>
      </c>
      <c r="BI52" s="21"/>
      <c r="BJ52" s="26"/>
      <c r="BK52" s="25">
        <v>0</v>
      </c>
      <c r="BL52" s="20">
        <v>0</v>
      </c>
      <c r="BM52" s="20">
        <v>20062</v>
      </c>
      <c r="BN52" s="20">
        <v>19316</v>
      </c>
      <c r="BO52" s="21"/>
    </row>
    <row r="53" spans="1:67" ht="7.5" customHeight="1" x14ac:dyDescent="0.25">
      <c r="A53" s="5"/>
      <c r="B53" s="20"/>
      <c r="C53" s="25"/>
      <c r="D53" s="20"/>
      <c r="E53" s="20"/>
      <c r="F53" s="20"/>
      <c r="G53" s="21"/>
      <c r="H53" s="6"/>
      <c r="I53" s="25"/>
      <c r="J53" s="20"/>
      <c r="K53" s="20"/>
      <c r="L53" s="20"/>
      <c r="M53" s="21"/>
      <c r="N53" s="6"/>
      <c r="O53" s="25"/>
      <c r="P53" s="36"/>
      <c r="Q53" s="36"/>
      <c r="R53" s="36"/>
      <c r="S53" s="37"/>
      <c r="T53" s="6"/>
      <c r="U53" s="25"/>
      <c r="V53" s="36"/>
      <c r="W53" s="36"/>
      <c r="X53" s="36"/>
      <c r="Y53" s="37"/>
      <c r="Z53" s="6"/>
      <c r="AA53" s="25"/>
      <c r="AB53" s="36"/>
      <c r="AC53" s="36"/>
      <c r="AD53" s="36"/>
      <c r="AE53" s="37"/>
      <c r="AF53" s="6"/>
      <c r="AG53" s="25"/>
      <c r="AH53" s="36"/>
      <c r="AI53" s="36"/>
      <c r="AJ53" s="36"/>
      <c r="AK53" s="37"/>
      <c r="AL53" s="6"/>
      <c r="AM53" s="25"/>
      <c r="AN53" s="36"/>
      <c r="AO53" s="36"/>
      <c r="AP53" s="36"/>
      <c r="AQ53" s="37"/>
      <c r="AR53" s="6"/>
      <c r="AS53" s="25"/>
      <c r="AT53" s="36"/>
      <c r="AU53" s="36"/>
      <c r="AV53" s="36"/>
      <c r="AW53" s="37"/>
      <c r="AX53" s="6"/>
      <c r="AY53" s="25"/>
      <c r="AZ53" s="36"/>
      <c r="BA53" s="36"/>
      <c r="BB53" s="36"/>
      <c r="BC53" s="37"/>
      <c r="BD53" s="6"/>
      <c r="BE53" s="25"/>
      <c r="BF53" s="36"/>
      <c r="BG53" s="36"/>
      <c r="BH53" s="36"/>
      <c r="BI53" s="37"/>
      <c r="BJ53" s="6"/>
      <c r="BK53" s="25"/>
      <c r="BL53" s="20"/>
      <c r="BM53" s="36"/>
      <c r="BN53" s="36"/>
      <c r="BO53" s="37"/>
    </row>
    <row r="54" spans="1:67" s="14" customFormat="1" x14ac:dyDescent="0.25">
      <c r="A54" s="16" t="s">
        <v>59</v>
      </c>
      <c r="B54" s="20"/>
      <c r="C54" s="25">
        <v>211</v>
      </c>
      <c r="D54" s="20">
        <v>298</v>
      </c>
      <c r="E54" s="20">
        <v>87</v>
      </c>
      <c r="F54" s="20"/>
      <c r="G54" s="21"/>
      <c r="H54" s="12"/>
      <c r="I54" s="25">
        <v>119</v>
      </c>
      <c r="J54" s="20">
        <v>550</v>
      </c>
      <c r="K54" s="20">
        <v>710</v>
      </c>
      <c r="L54" s="20">
        <v>927</v>
      </c>
      <c r="M54" s="21"/>
      <c r="N54" s="12"/>
      <c r="O54" s="25">
        <v>380</v>
      </c>
      <c r="P54" s="39">
        <v>492</v>
      </c>
      <c r="Q54" s="39">
        <v>593</v>
      </c>
      <c r="R54" s="39">
        <v>784</v>
      </c>
      <c r="S54" s="40"/>
      <c r="T54" s="30"/>
      <c r="U54" s="25">
        <v>61</v>
      </c>
      <c r="V54" s="39">
        <v>218</v>
      </c>
      <c r="W54" s="39">
        <v>357</v>
      </c>
      <c r="X54" s="39">
        <v>569</v>
      </c>
      <c r="Y54" s="40"/>
      <c r="Z54" s="30"/>
      <c r="AA54" s="25">
        <v>350</v>
      </c>
      <c r="AB54" s="39">
        <v>546</v>
      </c>
      <c r="AC54" s="39">
        <v>620</v>
      </c>
      <c r="AD54" s="39">
        <v>807</v>
      </c>
      <c r="AE54" s="40"/>
      <c r="AF54" s="30"/>
      <c r="AG54" s="25">
        <v>437</v>
      </c>
      <c r="AH54" s="39">
        <v>997</v>
      </c>
      <c r="AI54" s="39">
        <v>1317</v>
      </c>
      <c r="AJ54" s="39">
        <v>1474</v>
      </c>
      <c r="AK54" s="40"/>
      <c r="AL54" s="30"/>
      <c r="AM54" s="25">
        <v>176</v>
      </c>
      <c r="AN54" s="39">
        <v>413</v>
      </c>
      <c r="AO54" s="39">
        <v>722</v>
      </c>
      <c r="AP54" s="39">
        <v>838</v>
      </c>
      <c r="AQ54" s="40"/>
      <c r="AR54" s="30"/>
      <c r="AS54" s="25">
        <v>104</v>
      </c>
      <c r="AT54" s="39">
        <v>291</v>
      </c>
      <c r="AU54" s="39">
        <v>395</v>
      </c>
      <c r="AV54" s="39">
        <v>513</v>
      </c>
      <c r="AW54" s="40"/>
      <c r="AX54" s="30"/>
      <c r="AY54" s="25">
        <v>154</v>
      </c>
      <c r="AZ54" s="39">
        <v>870</v>
      </c>
      <c r="BA54" s="39">
        <v>1220</v>
      </c>
      <c r="BB54" s="39">
        <v>1425</v>
      </c>
      <c r="BC54" s="40"/>
      <c r="BD54" s="30"/>
      <c r="BE54" s="25">
        <v>135</v>
      </c>
      <c r="BF54" s="20">
        <v>479</v>
      </c>
      <c r="BG54" s="20">
        <v>694</v>
      </c>
      <c r="BH54" s="20">
        <v>1521</v>
      </c>
      <c r="BI54" s="40"/>
      <c r="BJ54" s="30"/>
      <c r="BK54" s="25">
        <v>0</v>
      </c>
      <c r="BL54" s="20">
        <v>0</v>
      </c>
      <c r="BM54" s="20">
        <v>157</v>
      </c>
      <c r="BN54" s="20">
        <v>636</v>
      </c>
      <c r="BO54" s="40"/>
    </row>
    <row r="55" spans="1:67" s="14" customFormat="1" ht="7.5" customHeight="1" x14ac:dyDescent="0.25">
      <c r="A55" s="16"/>
      <c r="B55" s="20"/>
      <c r="C55" s="25"/>
      <c r="D55" s="20"/>
      <c r="E55" s="20"/>
      <c r="F55" s="20"/>
      <c r="G55" s="21"/>
      <c r="H55" s="12"/>
      <c r="I55" s="25"/>
      <c r="J55" s="20"/>
      <c r="K55" s="20"/>
      <c r="L55" s="20"/>
      <c r="M55" s="21"/>
      <c r="N55" s="12"/>
      <c r="O55" s="25"/>
      <c r="P55" s="39"/>
      <c r="Q55" s="26"/>
      <c r="R55" s="39"/>
      <c r="S55" s="40"/>
      <c r="T55" s="30"/>
      <c r="U55" s="25"/>
      <c r="V55" s="39"/>
      <c r="W55" s="26"/>
      <c r="X55" s="39"/>
      <c r="Y55" s="40"/>
      <c r="Z55" s="30"/>
      <c r="AA55" s="25"/>
      <c r="AB55" s="39"/>
      <c r="AC55" s="26"/>
      <c r="AD55" s="39"/>
      <c r="AE55" s="40"/>
      <c r="AF55" s="30"/>
      <c r="AG55" s="25"/>
      <c r="AH55" s="39"/>
      <c r="AI55" s="26"/>
      <c r="AJ55" s="39"/>
      <c r="AK55" s="40"/>
      <c r="AL55" s="30"/>
      <c r="AM55" s="25"/>
      <c r="AN55" s="39"/>
      <c r="AO55" s="26"/>
      <c r="AP55" s="39"/>
      <c r="AQ55" s="40"/>
      <c r="AR55" s="30"/>
      <c r="AS55" s="25"/>
      <c r="AT55" s="39"/>
      <c r="AU55" s="26"/>
      <c r="AV55" s="39"/>
      <c r="AW55" s="40"/>
      <c r="AX55" s="30"/>
      <c r="AY55" s="25"/>
      <c r="AZ55" s="39"/>
      <c r="BA55" s="26"/>
      <c r="BB55" s="39"/>
      <c r="BC55" s="40"/>
      <c r="BD55" s="30"/>
      <c r="BE55" s="25"/>
      <c r="BF55" s="39"/>
      <c r="BG55" s="39"/>
      <c r="BH55" s="39"/>
      <c r="BI55" s="40"/>
      <c r="BJ55" s="30"/>
      <c r="BK55" s="25"/>
      <c r="BL55" s="39"/>
      <c r="BM55" s="39"/>
      <c r="BN55" s="39"/>
      <c r="BO55" s="40"/>
    </row>
    <row r="56" spans="1:67" s="14" customFormat="1" x14ac:dyDescent="0.25">
      <c r="A56" s="43" t="s">
        <v>60</v>
      </c>
      <c r="B56" s="20"/>
      <c r="C56" s="25"/>
      <c r="D56" s="20"/>
      <c r="E56" s="20"/>
      <c r="F56" s="20"/>
      <c r="G56" s="21"/>
      <c r="H56" s="12"/>
      <c r="I56" s="25"/>
      <c r="J56" s="20"/>
      <c r="K56" s="20"/>
      <c r="L56" s="20"/>
      <c r="M56" s="21"/>
      <c r="N56" s="12"/>
      <c r="O56" s="25"/>
      <c r="P56" s="26"/>
      <c r="Q56" s="26"/>
      <c r="R56" s="26"/>
      <c r="S56" s="40"/>
      <c r="T56" s="30"/>
      <c r="U56" s="25"/>
      <c r="V56" s="26"/>
      <c r="W56" s="26"/>
      <c r="X56" s="44"/>
      <c r="Y56" s="40"/>
      <c r="Z56" s="30"/>
      <c r="AA56" s="25"/>
      <c r="AB56" s="26"/>
      <c r="AC56" s="26"/>
      <c r="AD56" s="26"/>
      <c r="AE56" s="40"/>
      <c r="AF56" s="30"/>
      <c r="AG56" s="25"/>
      <c r="AH56" s="26"/>
      <c r="AI56" s="26"/>
      <c r="AJ56" s="26"/>
      <c r="AK56" s="40"/>
      <c r="AL56" s="30"/>
      <c r="AM56" s="25"/>
      <c r="AN56" s="26"/>
      <c r="AO56" s="26"/>
      <c r="AP56" s="26"/>
      <c r="AQ56" s="40"/>
      <c r="AR56" s="30"/>
      <c r="AS56" s="25"/>
      <c r="AT56" s="26"/>
      <c r="AU56" s="26"/>
      <c r="AV56" s="26"/>
      <c r="AW56" s="40"/>
      <c r="AX56" s="30"/>
      <c r="AY56" s="25"/>
      <c r="AZ56" s="26"/>
      <c r="BA56" s="26"/>
      <c r="BB56" s="26"/>
      <c r="BC56" s="40"/>
      <c r="BD56" s="30"/>
      <c r="BE56" s="25"/>
      <c r="BF56" s="20"/>
      <c r="BG56" s="20"/>
      <c r="BH56" s="20"/>
      <c r="BI56" s="40"/>
      <c r="BJ56" s="30"/>
      <c r="BK56" s="25"/>
      <c r="BL56" s="20"/>
      <c r="BM56" s="20"/>
      <c r="BN56" s="20"/>
      <c r="BO56" s="40"/>
    </row>
    <row r="57" spans="1:67" s="14" customFormat="1" x14ac:dyDescent="0.25">
      <c r="A57" s="16" t="s">
        <v>61</v>
      </c>
      <c r="B57" s="20"/>
      <c r="C57" s="25"/>
      <c r="D57" s="20"/>
      <c r="E57" s="20"/>
      <c r="F57" s="46"/>
      <c r="G57" s="21"/>
      <c r="H57" s="12"/>
      <c r="I57" s="25"/>
      <c r="J57" s="20"/>
      <c r="K57" s="20"/>
      <c r="L57" s="46">
        <v>0.81299999999999994</v>
      </c>
      <c r="M57" s="21"/>
      <c r="N57" s="12"/>
      <c r="O57" s="25"/>
      <c r="P57" s="39"/>
      <c r="Q57" s="26"/>
      <c r="R57" s="46">
        <v>0.81299999999999994</v>
      </c>
      <c r="S57" s="47"/>
      <c r="T57" s="30"/>
      <c r="U57" s="25"/>
      <c r="V57" s="39"/>
      <c r="W57" s="26"/>
      <c r="X57" s="46">
        <v>0.81299999999999994</v>
      </c>
      <c r="Y57" s="47"/>
      <c r="Z57" s="30"/>
      <c r="AA57" s="25"/>
      <c r="AB57" s="39"/>
      <c r="AC57" s="26"/>
      <c r="AD57" s="46">
        <v>0.81299999999999994</v>
      </c>
      <c r="AE57" s="47"/>
      <c r="AF57" s="30"/>
      <c r="AG57" s="25"/>
      <c r="AH57" s="39"/>
      <c r="AI57" s="26"/>
      <c r="AJ57" s="46">
        <v>0.73899999999999999</v>
      </c>
      <c r="AK57" s="47"/>
      <c r="AL57" s="30"/>
      <c r="AM57" s="25"/>
      <c r="AN57" s="39"/>
      <c r="AO57" s="26"/>
      <c r="AP57" s="46">
        <v>0.73899999999999999</v>
      </c>
      <c r="AQ57" s="47"/>
      <c r="AR57" s="30"/>
      <c r="AS57" s="25"/>
      <c r="AT57" s="39"/>
      <c r="AU57" s="26"/>
      <c r="AV57" s="46">
        <v>0.74399999999999999</v>
      </c>
      <c r="AW57" s="47"/>
      <c r="AX57" s="30"/>
      <c r="AY57" s="25"/>
      <c r="AZ57" s="39"/>
      <c r="BA57" s="26"/>
      <c r="BB57" s="46">
        <v>0.67</v>
      </c>
      <c r="BC57" s="47"/>
      <c r="BD57" s="30"/>
      <c r="BE57" s="25"/>
      <c r="BF57" s="20"/>
      <c r="BG57" s="20"/>
      <c r="BH57" s="46">
        <v>0.435</v>
      </c>
      <c r="BI57" s="47"/>
      <c r="BJ57" s="30"/>
      <c r="BK57" s="25"/>
      <c r="BL57" s="20"/>
      <c r="BM57" s="20"/>
      <c r="BN57" s="46">
        <v>0.47299999999999998</v>
      </c>
      <c r="BO57" s="47"/>
    </row>
    <row r="58" spans="1:67" s="14" customFormat="1" ht="15.75" thickBot="1" x14ac:dyDescent="0.3">
      <c r="A58" s="48" t="s">
        <v>62</v>
      </c>
      <c r="B58" s="50"/>
      <c r="C58" s="49"/>
      <c r="D58" s="50"/>
      <c r="E58" s="50"/>
      <c r="F58" s="57"/>
      <c r="G58" s="52"/>
      <c r="H58" s="53"/>
      <c r="I58" s="49"/>
      <c r="J58" s="50"/>
      <c r="K58" s="50"/>
      <c r="L58" s="57">
        <v>0.67300000000000004</v>
      </c>
      <c r="M58" s="52"/>
      <c r="N58" s="53"/>
      <c r="O58" s="49"/>
      <c r="P58" s="54"/>
      <c r="Q58" s="56"/>
      <c r="R58" s="57">
        <v>0.65400000000000003</v>
      </c>
      <c r="S58" s="58"/>
      <c r="T58" s="59"/>
      <c r="U58" s="49"/>
      <c r="V58" s="54"/>
      <c r="W58" s="56"/>
      <c r="X58" s="57">
        <v>0.66500000000000004</v>
      </c>
      <c r="Y58" s="58"/>
      <c r="Z58" s="59"/>
      <c r="AA58" s="49"/>
      <c r="AB58" s="54"/>
      <c r="AC58" s="56"/>
      <c r="AD58" s="57">
        <v>0.67400000000000004</v>
      </c>
      <c r="AE58" s="58"/>
      <c r="AF58" s="59"/>
      <c r="AG58" s="49"/>
      <c r="AH58" s="54"/>
      <c r="AI58" s="56"/>
      <c r="AJ58" s="57">
        <v>0.6</v>
      </c>
      <c r="AK58" s="58"/>
      <c r="AL58" s="50"/>
      <c r="AM58" s="49"/>
      <c r="AN58" s="54"/>
      <c r="AO58" s="56"/>
      <c r="AP58" s="57">
        <v>0.61799999999999999</v>
      </c>
      <c r="AQ58" s="58"/>
      <c r="AR58" s="50"/>
      <c r="AS58" s="49"/>
      <c r="AT58" s="54"/>
      <c r="AU58" s="56"/>
      <c r="AV58" s="57">
        <v>0.61699999999999999</v>
      </c>
      <c r="AW58" s="58"/>
      <c r="AX58" s="50"/>
      <c r="AY58" s="49"/>
      <c r="AZ58" s="54"/>
      <c r="BA58" s="56"/>
      <c r="BB58" s="57">
        <v>0.56999999999999995</v>
      </c>
      <c r="BC58" s="58"/>
      <c r="BD58" s="50"/>
      <c r="BE58" s="49"/>
      <c r="BF58" s="50"/>
      <c r="BG58" s="50"/>
      <c r="BH58" s="55"/>
      <c r="BI58" s="58"/>
      <c r="BJ58" s="50"/>
      <c r="BK58" s="49"/>
      <c r="BL58" s="50"/>
      <c r="BM58" s="50"/>
      <c r="BN58" s="57"/>
      <c r="BO58" s="58"/>
    </row>
  </sheetData>
  <pageMargins left="0.7" right="0.7" top="0.75" bottom="0.75" header="0.3" footer="0.3"/>
  <pageSetup scale="2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59999389629810485"/>
  </sheetPr>
  <dimension ref="A1:AU64"/>
  <sheetViews>
    <sheetView showGridLines="0" workbookViewId="0">
      <selection activeCell="D12" sqref="D12"/>
    </sheetView>
  </sheetViews>
  <sheetFormatPr defaultColWidth="9.140625" defaultRowHeight="15" outlineLevelRow="1" x14ac:dyDescent="0.25"/>
  <cols>
    <col min="1" max="1" width="40.140625" style="94" customWidth="1"/>
    <col min="2" max="3" width="9" style="140" customWidth="1"/>
    <col min="4" max="5" width="9" style="94" customWidth="1" collapsed="1"/>
    <col min="6" max="6" width="9" style="94" customWidth="1"/>
    <col min="7" max="7" width="3" style="94" customWidth="1"/>
    <col min="8" max="9" width="9" style="140" customWidth="1"/>
    <col min="10" max="11" width="9" style="94" customWidth="1" collapsed="1"/>
    <col min="12" max="12" width="9" style="94" customWidth="1"/>
    <col min="13" max="13" width="3" style="94" customWidth="1"/>
    <col min="14" max="15" width="9" style="94" customWidth="1"/>
    <col min="16" max="17" width="9" style="94" customWidth="1" collapsed="1"/>
    <col min="18" max="18" width="9" style="94" customWidth="1"/>
    <col min="19" max="19" width="3" style="94" customWidth="1"/>
    <col min="20" max="21" width="9" style="94" customWidth="1"/>
    <col min="22" max="23" width="9" style="94" customWidth="1" collapsed="1"/>
    <col min="24" max="24" width="9" style="94" customWidth="1"/>
    <col min="25" max="25" width="3" style="94" customWidth="1"/>
    <col min="26" max="27" width="9" style="94" customWidth="1"/>
    <col min="28" max="29" width="9" style="94" customWidth="1" collapsed="1"/>
    <col min="30" max="30" width="9" style="94" customWidth="1"/>
    <col min="31" max="31" width="3" style="94" customWidth="1"/>
    <col min="32" max="33" width="9" style="94" customWidth="1"/>
    <col min="34" max="35" width="9" style="94" customWidth="1" collapsed="1"/>
    <col min="36" max="36" width="9" style="94" customWidth="1"/>
    <col min="37" max="37" width="3" style="94" customWidth="1"/>
    <col min="38" max="39" width="9" style="94" customWidth="1"/>
    <col min="40" max="41" width="9" style="94" customWidth="1" collapsed="1"/>
    <col min="42" max="42" width="9" style="94" customWidth="1"/>
    <col min="43" max="47" width="9" style="94" hidden="1" customWidth="1"/>
    <col min="48" max="16384" width="9.140625" style="94"/>
  </cols>
  <sheetData>
    <row r="1" spans="1:47" x14ac:dyDescent="0.25">
      <c r="A1" s="197" t="s">
        <v>116</v>
      </c>
      <c r="B1" s="219">
        <v>80.400000000000006</v>
      </c>
      <c r="C1" s="92"/>
      <c r="D1" s="91"/>
      <c r="E1" s="91"/>
      <c r="F1" s="91"/>
      <c r="G1" s="91"/>
      <c r="H1" s="92"/>
      <c r="I1" s="92"/>
      <c r="J1" s="91"/>
      <c r="K1" s="91"/>
      <c r="L1" s="91"/>
      <c r="M1" s="76"/>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row>
    <row r="2" spans="1:47" x14ac:dyDescent="0.25">
      <c r="A2" s="5" t="s">
        <v>35</v>
      </c>
      <c r="B2" s="218">
        <v>16.8</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row>
    <row r="3" spans="1:47" ht="15" customHeight="1" x14ac:dyDescent="0.25">
      <c r="A3" s="5" t="s">
        <v>36</v>
      </c>
      <c r="B3" s="218">
        <v>7.7</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row>
    <row r="4" spans="1:47" ht="15" customHeight="1" x14ac:dyDescent="0.25">
      <c r="A4" s="5" t="s">
        <v>37</v>
      </c>
      <c r="B4" s="218">
        <v>55.9</v>
      </c>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row>
    <row r="5" spans="1:47" s="99" customFormat="1" ht="15" customHeight="1" x14ac:dyDescent="0.25">
      <c r="A5" s="5"/>
      <c r="B5" s="218"/>
      <c r="C5" s="96"/>
      <c r="D5" s="96"/>
      <c r="E5" s="96"/>
      <c r="F5" s="96"/>
      <c r="G5" s="88"/>
      <c r="H5" s="96"/>
      <c r="I5" s="96"/>
      <c r="J5" s="96"/>
      <c r="K5" s="96"/>
      <c r="L5" s="96"/>
      <c r="M5" s="88"/>
      <c r="N5" s="96"/>
      <c r="O5" s="96"/>
      <c r="P5" s="96"/>
      <c r="Q5" s="96"/>
      <c r="R5" s="96"/>
      <c r="S5" s="88"/>
      <c r="T5" s="96"/>
      <c r="U5" s="96"/>
      <c r="V5" s="96"/>
      <c r="W5" s="96"/>
      <c r="X5" s="96"/>
      <c r="Y5" s="88"/>
      <c r="Z5" s="96"/>
      <c r="AA5" s="96"/>
      <c r="AB5" s="96"/>
      <c r="AC5" s="96"/>
      <c r="AD5" s="96"/>
      <c r="AE5" s="88"/>
      <c r="AF5" s="96"/>
      <c r="AG5" s="96"/>
      <c r="AH5" s="96"/>
      <c r="AI5" s="96"/>
      <c r="AJ5" s="96"/>
      <c r="AK5" s="88"/>
      <c r="AL5" s="96"/>
      <c r="AM5" s="96"/>
      <c r="AN5" s="96"/>
      <c r="AO5" s="96"/>
      <c r="AP5" s="96"/>
      <c r="AQ5" s="96"/>
      <c r="AR5" s="96"/>
      <c r="AS5" s="96"/>
      <c r="AT5" s="96"/>
      <c r="AU5" s="96"/>
    </row>
    <row r="6" spans="1:47" s="99" customFormat="1" ht="15" customHeight="1" x14ac:dyDescent="0.25">
      <c r="A6" s="5" t="s">
        <v>117</v>
      </c>
      <c r="B6" s="218">
        <v>4.0999999999999996</v>
      </c>
      <c r="C6" s="96"/>
      <c r="D6" s="96"/>
      <c r="E6" s="100"/>
      <c r="F6" s="96"/>
      <c r="G6" s="88"/>
      <c r="H6" s="96"/>
      <c r="I6" s="96"/>
      <c r="J6" s="96"/>
      <c r="K6" s="96"/>
      <c r="L6" s="96"/>
      <c r="M6" s="88"/>
      <c r="N6" s="96"/>
      <c r="O6" s="96"/>
      <c r="P6" s="96"/>
      <c r="Q6" s="96"/>
      <c r="R6" s="96"/>
      <c r="S6" s="88"/>
      <c r="T6" s="96"/>
      <c r="U6" s="96"/>
      <c r="V6" s="96"/>
      <c r="W6" s="96"/>
      <c r="X6" s="96"/>
      <c r="Y6" s="88"/>
      <c r="Z6" s="96"/>
      <c r="AA6" s="96"/>
      <c r="AB6" s="96"/>
      <c r="AC6" s="96"/>
      <c r="AD6" s="96"/>
      <c r="AE6" s="88"/>
      <c r="AF6" s="96"/>
      <c r="AG6" s="96"/>
      <c r="AH6" s="96"/>
      <c r="AI6" s="96"/>
      <c r="AJ6" s="96"/>
      <c r="AK6" s="88"/>
      <c r="AL6" s="96"/>
      <c r="AM6" s="96"/>
      <c r="AN6" s="96"/>
      <c r="AO6" s="96"/>
      <c r="AP6" s="96"/>
      <c r="AQ6" s="96"/>
      <c r="AR6" s="96"/>
      <c r="AS6" s="96"/>
      <c r="AT6" s="96"/>
      <c r="AU6" s="96"/>
    </row>
    <row r="7" spans="1:47" s="99" customFormat="1" x14ac:dyDescent="0.25">
      <c r="A7" s="42" t="s">
        <v>118</v>
      </c>
      <c r="B7" s="218">
        <v>-50.7</v>
      </c>
      <c r="C7" s="96"/>
      <c r="D7" s="96"/>
      <c r="E7" s="96"/>
      <c r="F7" s="96"/>
      <c r="G7" s="88"/>
      <c r="H7" s="96"/>
      <c r="I7" s="96"/>
      <c r="J7" s="96"/>
      <c r="K7" s="96"/>
      <c r="L7" s="96"/>
      <c r="M7" s="88"/>
      <c r="N7" s="96"/>
      <c r="O7" s="96"/>
      <c r="P7" s="96"/>
      <c r="Q7" s="96"/>
      <c r="R7" s="96"/>
      <c r="S7" s="88"/>
      <c r="T7" s="96"/>
      <c r="U7" s="96"/>
      <c r="V7" s="96"/>
      <c r="W7" s="96"/>
      <c r="X7" s="96"/>
      <c r="Y7" s="88"/>
      <c r="Z7" s="96"/>
      <c r="AA7" s="96"/>
      <c r="AB7" s="96"/>
      <c r="AC7" s="96"/>
      <c r="AD7" s="96"/>
      <c r="AE7" s="88"/>
      <c r="AF7" s="96"/>
      <c r="AG7" s="96"/>
      <c r="AH7" s="96"/>
      <c r="AI7" s="96"/>
      <c r="AJ7" s="96"/>
      <c r="AK7" s="88"/>
      <c r="AL7" s="96"/>
      <c r="AM7" s="96"/>
      <c r="AN7" s="96"/>
      <c r="AO7" s="96"/>
      <c r="AP7" s="96"/>
      <c r="AQ7" s="96"/>
      <c r="AR7" s="96"/>
      <c r="AS7" s="96"/>
      <c r="AT7" s="96"/>
      <c r="AU7" s="96"/>
    </row>
    <row r="8" spans="1:47" s="99" customFormat="1" x14ac:dyDescent="0.25">
      <c r="A8" s="42" t="s">
        <v>119</v>
      </c>
      <c r="B8" s="218">
        <v>67</v>
      </c>
      <c r="C8" s="96"/>
      <c r="D8" s="96"/>
      <c r="E8" s="96"/>
      <c r="F8" s="96"/>
      <c r="G8" s="88"/>
      <c r="H8" s="96"/>
      <c r="I8" s="96"/>
      <c r="J8" s="96"/>
      <c r="K8" s="96"/>
      <c r="L8" s="96"/>
      <c r="M8" s="88"/>
      <c r="N8" s="96"/>
      <c r="O8" s="96"/>
      <c r="P8" s="96"/>
      <c r="Q8" s="96"/>
      <c r="R8" s="96"/>
      <c r="S8" s="88"/>
      <c r="T8" s="96"/>
      <c r="U8" s="96"/>
      <c r="V8" s="96"/>
      <c r="W8" s="96"/>
      <c r="X8" s="96"/>
      <c r="Y8" s="88"/>
      <c r="Z8" s="96"/>
      <c r="AA8" s="96"/>
      <c r="AB8" s="96"/>
      <c r="AC8" s="96"/>
      <c r="AD8" s="96"/>
      <c r="AE8" s="88"/>
      <c r="AF8" s="96"/>
      <c r="AG8" s="96"/>
      <c r="AH8" s="96"/>
      <c r="AI8" s="96"/>
      <c r="AJ8" s="96"/>
      <c r="AK8" s="88"/>
      <c r="AL8" s="96"/>
      <c r="AM8" s="96"/>
      <c r="AN8" s="96"/>
      <c r="AO8" s="96"/>
      <c r="AP8" s="96"/>
      <c r="AQ8" s="96"/>
      <c r="AR8" s="96"/>
      <c r="AS8" s="96"/>
      <c r="AT8" s="96"/>
      <c r="AU8" s="96"/>
    </row>
    <row r="9" spans="1:47" s="99" customFormat="1" x14ac:dyDescent="0.25">
      <c r="A9" s="42"/>
      <c r="B9" s="95"/>
      <c r="C9" s="96"/>
      <c r="D9" s="96"/>
      <c r="E9" s="96"/>
      <c r="F9" s="96"/>
      <c r="G9" s="88"/>
      <c r="H9" s="96"/>
      <c r="I9" s="96"/>
      <c r="J9" s="96"/>
      <c r="K9" s="96"/>
      <c r="L9" s="96"/>
      <c r="M9" s="88"/>
      <c r="N9" s="96"/>
      <c r="O9" s="96"/>
      <c r="P9" s="96"/>
      <c r="Q9" s="96"/>
      <c r="R9" s="96"/>
      <c r="S9" s="88"/>
      <c r="T9" s="96"/>
      <c r="U9" s="96"/>
      <c r="V9" s="96"/>
      <c r="W9" s="96"/>
      <c r="X9" s="96"/>
      <c r="Y9" s="88"/>
      <c r="Z9" s="96"/>
      <c r="AA9" s="96"/>
      <c r="AB9" s="96"/>
      <c r="AC9" s="96"/>
      <c r="AD9" s="96"/>
      <c r="AE9" s="88"/>
      <c r="AF9" s="96"/>
      <c r="AG9" s="96"/>
      <c r="AH9" s="96"/>
      <c r="AI9" s="96"/>
      <c r="AJ9" s="96"/>
      <c r="AK9" s="88"/>
      <c r="AL9" s="96"/>
      <c r="AM9" s="96"/>
      <c r="AN9" s="96"/>
      <c r="AO9" s="96"/>
      <c r="AP9" s="96"/>
      <c r="AQ9" s="96"/>
      <c r="AR9" s="96"/>
      <c r="AS9" s="96"/>
      <c r="AT9" s="96"/>
      <c r="AU9" s="96"/>
    </row>
    <row r="10" spans="1:47" s="99" customFormat="1" x14ac:dyDescent="0.25">
      <c r="A10" s="5" t="s">
        <v>128</v>
      </c>
      <c r="B10" s="202">
        <v>526.6</v>
      </c>
      <c r="C10" s="96"/>
      <c r="D10" s="96"/>
      <c r="E10" s="96"/>
      <c r="F10" s="96"/>
      <c r="G10" s="88"/>
      <c r="H10" s="96"/>
      <c r="I10" s="96"/>
      <c r="J10" s="96"/>
      <c r="K10" s="96"/>
      <c r="L10" s="96"/>
      <c r="M10" s="88"/>
      <c r="N10" s="96"/>
      <c r="O10" s="96"/>
      <c r="P10" s="96"/>
      <c r="Q10" s="96"/>
      <c r="R10" s="96"/>
      <c r="S10" s="88"/>
      <c r="T10" s="96"/>
      <c r="U10" s="96"/>
      <c r="V10" s="96"/>
      <c r="W10" s="96"/>
      <c r="X10" s="96"/>
      <c r="Y10" s="88"/>
      <c r="Z10" s="96"/>
      <c r="AA10" s="96"/>
      <c r="AB10" s="96"/>
      <c r="AC10" s="96"/>
      <c r="AD10" s="96"/>
      <c r="AE10" s="88"/>
      <c r="AF10" s="96"/>
      <c r="AG10" s="96"/>
      <c r="AH10" s="96"/>
      <c r="AI10" s="96"/>
      <c r="AJ10" s="96"/>
      <c r="AK10" s="88"/>
      <c r="AL10" s="96"/>
      <c r="AM10" s="96"/>
      <c r="AN10" s="96"/>
      <c r="AO10" s="96"/>
      <c r="AP10" s="96"/>
      <c r="AQ10" s="96"/>
      <c r="AR10" s="96"/>
      <c r="AS10" s="96"/>
      <c r="AT10" s="96"/>
      <c r="AU10" s="96"/>
    </row>
    <row r="11" spans="1:47" s="99" customFormat="1" x14ac:dyDescent="0.25">
      <c r="A11" s="5" t="s">
        <v>98</v>
      </c>
      <c r="B11" s="201">
        <v>61.5</v>
      </c>
      <c r="C11" s="96"/>
      <c r="D11" s="96"/>
      <c r="E11" s="96"/>
      <c r="F11" s="96"/>
      <c r="G11" s="88"/>
      <c r="H11" s="96"/>
      <c r="I11" s="96"/>
      <c r="J11" s="96"/>
      <c r="K11" s="96"/>
      <c r="L11" s="96"/>
      <c r="M11" s="88"/>
      <c r="N11" s="96"/>
      <c r="O11" s="96"/>
      <c r="P11" s="96"/>
      <c r="Q11" s="96"/>
      <c r="R11" s="96"/>
      <c r="S11" s="88"/>
      <c r="T11" s="96"/>
      <c r="U11" s="96"/>
      <c r="V11" s="96"/>
      <c r="W11" s="96"/>
      <c r="X11" s="96"/>
      <c r="Y11" s="88"/>
      <c r="Z11" s="96"/>
      <c r="AA11" s="96"/>
      <c r="AB11" s="96"/>
      <c r="AC11" s="96"/>
      <c r="AD11" s="96"/>
      <c r="AE11" s="88"/>
      <c r="AF11" s="96"/>
      <c r="AG11" s="96"/>
      <c r="AH11" s="96"/>
      <c r="AI11" s="96"/>
      <c r="AJ11" s="96"/>
      <c r="AK11" s="88"/>
      <c r="AL11" s="96"/>
      <c r="AM11" s="96"/>
      <c r="AN11" s="96"/>
      <c r="AO11" s="96"/>
      <c r="AP11" s="96"/>
      <c r="AQ11" s="96"/>
      <c r="AR11" s="96"/>
      <c r="AS11" s="96"/>
      <c r="AT11" s="96"/>
      <c r="AU11" s="96"/>
    </row>
    <row r="12" spans="1:47" s="99" customFormat="1" x14ac:dyDescent="0.25">
      <c r="A12" s="5" t="s">
        <v>99</v>
      </c>
      <c r="B12" s="201">
        <v>465.1</v>
      </c>
      <c r="C12" s="96"/>
      <c r="D12" s="96"/>
      <c r="E12" s="96"/>
      <c r="F12" s="96"/>
      <c r="G12" s="88"/>
      <c r="H12" s="96"/>
      <c r="I12" s="96"/>
      <c r="J12" s="96"/>
      <c r="K12" s="96"/>
      <c r="L12" s="96"/>
      <c r="M12" s="88"/>
      <c r="N12" s="96"/>
      <c r="O12" s="96"/>
      <c r="P12" s="96"/>
      <c r="Q12" s="96"/>
      <c r="R12" s="96"/>
      <c r="S12" s="88"/>
      <c r="T12" s="96"/>
      <c r="U12" s="96"/>
      <c r="V12" s="96"/>
      <c r="W12" s="96"/>
      <c r="X12" s="96"/>
      <c r="Y12" s="88"/>
      <c r="Z12" s="96"/>
      <c r="AA12" s="96"/>
      <c r="AB12" s="96"/>
      <c r="AC12" s="96"/>
      <c r="AD12" s="96"/>
      <c r="AE12" s="88"/>
      <c r="AF12" s="96"/>
      <c r="AG12" s="96"/>
      <c r="AH12" s="96"/>
      <c r="AI12" s="96"/>
      <c r="AJ12" s="96"/>
      <c r="AK12" s="88"/>
      <c r="AL12" s="96"/>
      <c r="AM12" s="96"/>
      <c r="AN12" s="96"/>
      <c r="AO12" s="96"/>
      <c r="AP12" s="96"/>
      <c r="AQ12" s="96"/>
      <c r="AR12" s="96"/>
      <c r="AS12" s="96"/>
      <c r="AT12" s="96"/>
      <c r="AU12" s="96"/>
    </row>
    <row r="13" spans="1:47" s="99" customFormat="1" x14ac:dyDescent="0.25">
      <c r="A13" s="5"/>
      <c r="B13" s="201"/>
      <c r="C13" s="96"/>
      <c r="D13" s="96"/>
      <c r="E13" s="96"/>
      <c r="F13" s="96"/>
      <c r="G13" s="88"/>
      <c r="H13" s="96"/>
      <c r="I13" s="96"/>
      <c r="J13" s="96"/>
      <c r="K13" s="96"/>
      <c r="L13" s="96"/>
      <c r="M13" s="88"/>
      <c r="N13" s="96"/>
      <c r="O13" s="96"/>
      <c r="P13" s="96"/>
      <c r="Q13" s="96"/>
      <c r="R13" s="96"/>
      <c r="S13" s="88"/>
      <c r="T13" s="96"/>
      <c r="U13" s="96"/>
      <c r="V13" s="96"/>
      <c r="W13" s="96"/>
      <c r="X13" s="96"/>
      <c r="Y13" s="88"/>
      <c r="Z13" s="96"/>
      <c r="AA13" s="96"/>
      <c r="AB13" s="96"/>
      <c r="AC13" s="96"/>
      <c r="AD13" s="96"/>
      <c r="AE13" s="88"/>
      <c r="AF13" s="96"/>
      <c r="AG13" s="96"/>
      <c r="AH13" s="96"/>
      <c r="AI13" s="96"/>
      <c r="AJ13" s="96"/>
      <c r="AK13" s="88"/>
      <c r="AL13" s="96"/>
      <c r="AM13" s="96"/>
      <c r="AN13" s="96"/>
      <c r="AO13" s="96"/>
      <c r="AP13" s="96"/>
      <c r="AQ13" s="96"/>
      <c r="AR13" s="96"/>
      <c r="AS13" s="96"/>
      <c r="AT13" s="96"/>
      <c r="AU13" s="96"/>
    </row>
    <row r="14" spans="1:47" s="99" customFormat="1" ht="15.75" thickBot="1" x14ac:dyDescent="0.3">
      <c r="A14" s="15" t="s">
        <v>95</v>
      </c>
      <c r="B14" s="203">
        <v>428.7</v>
      </c>
      <c r="C14" s="96"/>
      <c r="D14" s="96"/>
      <c r="E14" s="96"/>
      <c r="F14" s="96"/>
      <c r="G14" s="88"/>
      <c r="H14" s="96"/>
      <c r="I14" s="96"/>
      <c r="J14" s="96"/>
      <c r="K14" s="96"/>
      <c r="L14" s="96"/>
      <c r="M14" s="88"/>
      <c r="N14" s="96"/>
      <c r="O14" s="96"/>
      <c r="P14" s="96"/>
      <c r="Q14" s="96"/>
      <c r="R14" s="96"/>
      <c r="S14" s="88"/>
      <c r="T14" s="96"/>
      <c r="U14" s="96"/>
      <c r="V14" s="96"/>
      <c r="W14" s="96"/>
      <c r="X14" s="96"/>
      <c r="Y14" s="88"/>
      <c r="Z14" s="96"/>
      <c r="AA14" s="96"/>
      <c r="AB14" s="96"/>
      <c r="AC14" s="96"/>
      <c r="AD14" s="96"/>
      <c r="AE14" s="88"/>
      <c r="AF14" s="96"/>
      <c r="AG14" s="96"/>
      <c r="AH14" s="96"/>
      <c r="AI14" s="96"/>
      <c r="AJ14" s="96"/>
      <c r="AK14" s="88"/>
      <c r="AL14" s="96"/>
      <c r="AM14" s="96"/>
      <c r="AN14" s="96"/>
      <c r="AO14" s="96"/>
      <c r="AP14" s="96"/>
      <c r="AQ14" s="96"/>
      <c r="AR14" s="96"/>
      <c r="AS14" s="96"/>
      <c r="AT14" s="96"/>
      <c r="AU14" s="96"/>
    </row>
    <row r="15" spans="1:47" s="99" customFormat="1" x14ac:dyDescent="0.25">
      <c r="A15" s="42"/>
      <c r="B15" s="88"/>
      <c r="C15" s="96"/>
      <c r="D15" s="96"/>
      <c r="E15" s="96"/>
      <c r="F15" s="96"/>
      <c r="G15" s="88"/>
      <c r="H15" s="96"/>
      <c r="I15" s="96"/>
      <c r="J15" s="96"/>
      <c r="K15" s="96"/>
      <c r="L15" s="96"/>
      <c r="M15" s="88"/>
      <c r="N15" s="96"/>
      <c r="O15" s="96"/>
      <c r="P15" s="96"/>
      <c r="Q15" s="96"/>
      <c r="R15" s="96"/>
      <c r="S15" s="88"/>
      <c r="T15" s="96"/>
      <c r="U15" s="96"/>
      <c r="V15" s="96"/>
      <c r="W15" s="96"/>
      <c r="X15" s="96"/>
      <c r="Y15" s="88"/>
      <c r="Z15" s="96"/>
      <c r="AA15" s="96"/>
      <c r="AB15" s="96"/>
      <c r="AC15" s="96"/>
      <c r="AD15" s="96"/>
      <c r="AE15" s="88"/>
      <c r="AF15" s="96"/>
      <c r="AG15" s="96"/>
      <c r="AH15" s="96"/>
      <c r="AI15" s="96"/>
      <c r="AJ15" s="96"/>
      <c r="AK15" s="88"/>
      <c r="AL15" s="96"/>
      <c r="AM15" s="96"/>
      <c r="AN15" s="96"/>
      <c r="AO15" s="96"/>
      <c r="AP15" s="96"/>
      <c r="AQ15" s="96"/>
      <c r="AR15" s="96"/>
      <c r="AS15" s="96"/>
      <c r="AT15" s="96"/>
      <c r="AU15" s="96"/>
    </row>
    <row r="16" spans="1:47" s="99" customFormat="1" x14ac:dyDescent="0.25">
      <c r="A16" s="42"/>
      <c r="B16" s="88"/>
      <c r="C16" s="96"/>
      <c r="D16" s="96"/>
      <c r="E16" s="96"/>
      <c r="F16" s="96"/>
      <c r="G16" s="88"/>
      <c r="H16" s="96"/>
      <c r="I16" s="96"/>
      <c r="J16" s="96"/>
      <c r="K16" s="96"/>
      <c r="L16" s="96"/>
      <c r="M16" s="88"/>
      <c r="N16" s="96"/>
      <c r="O16" s="96"/>
      <c r="P16" s="96"/>
      <c r="Q16" s="96"/>
      <c r="R16" s="96"/>
      <c r="S16" s="88"/>
      <c r="T16" s="96"/>
      <c r="U16" s="96"/>
      <c r="V16" s="96"/>
      <c r="W16" s="96"/>
      <c r="X16" s="96"/>
      <c r="Y16" s="88"/>
      <c r="Z16" s="96"/>
      <c r="AA16" s="96"/>
      <c r="AB16" s="96"/>
      <c r="AC16" s="96"/>
      <c r="AD16" s="96"/>
      <c r="AE16" s="88"/>
      <c r="AF16" s="96"/>
      <c r="AG16" s="96"/>
      <c r="AH16" s="96"/>
      <c r="AI16" s="96"/>
      <c r="AJ16" s="96"/>
      <c r="AK16" s="88"/>
      <c r="AL16" s="96"/>
      <c r="AM16" s="96"/>
      <c r="AN16" s="96"/>
      <c r="AO16" s="96"/>
      <c r="AP16" s="96"/>
      <c r="AQ16" s="96"/>
      <c r="AR16" s="96"/>
      <c r="AS16" s="96"/>
      <c r="AT16" s="96"/>
      <c r="AU16" s="96"/>
    </row>
    <row r="17" spans="1:47" s="99" customFormat="1" ht="15.75" thickBot="1" x14ac:dyDescent="0.3">
      <c r="A17" s="42"/>
      <c r="B17" s="96"/>
      <c r="C17" s="96"/>
      <c r="D17" s="96"/>
      <c r="E17" s="96"/>
      <c r="F17" s="96"/>
      <c r="G17" s="88"/>
      <c r="H17" s="96"/>
      <c r="I17" s="96"/>
      <c r="J17" s="96"/>
      <c r="K17" s="96"/>
      <c r="L17" s="96"/>
      <c r="M17" s="88"/>
      <c r="N17" s="96"/>
      <c r="O17" s="96"/>
      <c r="P17" s="96"/>
      <c r="Q17" s="96"/>
      <c r="R17" s="96"/>
      <c r="S17" s="88"/>
      <c r="T17" s="96"/>
      <c r="U17" s="96"/>
      <c r="V17" s="96"/>
      <c r="W17" s="96"/>
      <c r="X17" s="96"/>
      <c r="Y17" s="88"/>
      <c r="Z17" s="96"/>
      <c r="AA17" s="96"/>
      <c r="AB17" s="96"/>
      <c r="AC17" s="96"/>
      <c r="AD17" s="96"/>
      <c r="AE17" s="88"/>
      <c r="AF17" s="96"/>
      <c r="AG17" s="96"/>
      <c r="AH17" s="96"/>
      <c r="AI17" s="96"/>
      <c r="AJ17" s="96"/>
      <c r="AK17" s="88"/>
      <c r="AL17" s="96"/>
      <c r="AM17" s="96"/>
      <c r="AN17" s="96"/>
      <c r="AO17" s="96"/>
      <c r="AP17" s="96"/>
      <c r="AQ17" s="96"/>
      <c r="AR17" s="96"/>
      <c r="AS17" s="96"/>
      <c r="AT17" s="96"/>
      <c r="AU17" s="96"/>
    </row>
    <row r="18" spans="1:47" ht="15.75" thickBot="1" x14ac:dyDescent="0.3">
      <c r="A18" s="76"/>
      <c r="B18" s="236">
        <v>2014</v>
      </c>
      <c r="C18" s="237"/>
      <c r="D18" s="237"/>
      <c r="E18" s="237"/>
      <c r="F18" s="238"/>
      <c r="G18" s="76"/>
      <c r="H18" s="236">
        <v>2013</v>
      </c>
      <c r="I18" s="237"/>
      <c r="J18" s="237"/>
      <c r="K18" s="237"/>
      <c r="L18" s="238"/>
      <c r="M18" s="76"/>
      <c r="N18" s="236">
        <v>2012</v>
      </c>
      <c r="O18" s="237"/>
      <c r="P18" s="237"/>
      <c r="Q18" s="237"/>
      <c r="R18" s="238"/>
      <c r="S18" s="76"/>
      <c r="T18" s="236">
        <v>2011</v>
      </c>
      <c r="U18" s="237"/>
      <c r="V18" s="237"/>
      <c r="W18" s="237"/>
      <c r="X18" s="238"/>
      <c r="Y18" s="76"/>
      <c r="Z18" s="236">
        <v>2010</v>
      </c>
      <c r="AA18" s="237"/>
      <c r="AB18" s="237"/>
      <c r="AC18" s="237"/>
      <c r="AD18" s="238"/>
      <c r="AE18" s="76"/>
      <c r="AF18" s="236">
        <v>2009</v>
      </c>
      <c r="AG18" s="237"/>
      <c r="AH18" s="237"/>
      <c r="AI18" s="237"/>
      <c r="AJ18" s="238"/>
      <c r="AK18" s="76"/>
      <c r="AL18" s="236">
        <v>2008</v>
      </c>
      <c r="AM18" s="237"/>
      <c r="AN18" s="237"/>
      <c r="AO18" s="237"/>
      <c r="AP18" s="238"/>
      <c r="AQ18" s="236">
        <v>2007</v>
      </c>
      <c r="AR18" s="237"/>
      <c r="AS18" s="237"/>
      <c r="AT18" s="237"/>
      <c r="AU18" s="238"/>
    </row>
    <row r="19" spans="1:47" s="154" customFormat="1" x14ac:dyDescent="0.25">
      <c r="A19" s="114"/>
      <c r="B19" s="149" t="s">
        <v>277</v>
      </c>
      <c r="C19" s="96" t="s">
        <v>278</v>
      </c>
      <c r="D19" s="96" t="s">
        <v>279</v>
      </c>
      <c r="E19" s="96" t="s">
        <v>280</v>
      </c>
      <c r="F19" s="98" t="s">
        <v>265</v>
      </c>
      <c r="G19" s="114"/>
      <c r="H19" s="149" t="s">
        <v>277</v>
      </c>
      <c r="I19" s="96" t="s">
        <v>278</v>
      </c>
      <c r="J19" s="96" t="s">
        <v>279</v>
      </c>
      <c r="K19" s="96" t="s">
        <v>280</v>
      </c>
      <c r="L19" s="98" t="s">
        <v>266</v>
      </c>
      <c r="M19" s="114"/>
      <c r="N19" s="149" t="s">
        <v>277</v>
      </c>
      <c r="O19" s="96" t="s">
        <v>278</v>
      </c>
      <c r="P19" s="96" t="s">
        <v>279</v>
      </c>
      <c r="Q19" s="96" t="s">
        <v>280</v>
      </c>
      <c r="R19" s="98" t="s">
        <v>267</v>
      </c>
      <c r="S19" s="114"/>
      <c r="T19" s="149" t="s">
        <v>277</v>
      </c>
      <c r="U19" s="96" t="s">
        <v>278</v>
      </c>
      <c r="V19" s="96" t="s">
        <v>279</v>
      </c>
      <c r="W19" s="96" t="s">
        <v>280</v>
      </c>
      <c r="X19" s="98" t="s">
        <v>268</v>
      </c>
      <c r="Y19" s="114"/>
      <c r="Z19" s="149" t="s">
        <v>277</v>
      </c>
      <c r="AA19" s="96" t="s">
        <v>278</v>
      </c>
      <c r="AB19" s="96" t="s">
        <v>279</v>
      </c>
      <c r="AC19" s="96" t="s">
        <v>280</v>
      </c>
      <c r="AD19" s="98" t="s">
        <v>269</v>
      </c>
      <c r="AE19" s="114"/>
      <c r="AF19" s="149" t="s">
        <v>277</v>
      </c>
      <c r="AG19" s="96" t="s">
        <v>278</v>
      </c>
      <c r="AH19" s="96" t="s">
        <v>279</v>
      </c>
      <c r="AI19" s="96" t="s">
        <v>280</v>
      </c>
      <c r="AJ19" s="98" t="s">
        <v>270</v>
      </c>
      <c r="AK19" s="114"/>
      <c r="AL19" s="149" t="s">
        <v>277</v>
      </c>
      <c r="AM19" s="96" t="s">
        <v>278</v>
      </c>
      <c r="AN19" s="96" t="s">
        <v>279</v>
      </c>
      <c r="AO19" s="96" t="s">
        <v>280</v>
      </c>
      <c r="AP19" s="98" t="s">
        <v>271</v>
      </c>
      <c r="AQ19" s="149" t="s">
        <v>277</v>
      </c>
      <c r="AR19" s="96" t="s">
        <v>278</v>
      </c>
      <c r="AS19" s="96" t="s">
        <v>279</v>
      </c>
      <c r="AT19" s="96" t="s">
        <v>280</v>
      </c>
      <c r="AU19" s="98" t="s">
        <v>272</v>
      </c>
    </row>
    <row r="20" spans="1:47" x14ac:dyDescent="0.25">
      <c r="A20" s="76"/>
      <c r="B20" s="106"/>
      <c r="C20" s="104"/>
      <c r="D20" s="104"/>
      <c r="E20" s="104"/>
      <c r="F20" s="105"/>
      <c r="G20" s="76"/>
      <c r="H20" s="106"/>
      <c r="I20" s="104"/>
      <c r="J20" s="104"/>
      <c r="K20" s="104"/>
      <c r="L20" s="105"/>
      <c r="M20" s="76"/>
      <c r="N20" s="106"/>
      <c r="O20" s="104"/>
      <c r="P20" s="104"/>
      <c r="Q20" s="104"/>
      <c r="R20" s="105"/>
      <c r="S20" s="76"/>
      <c r="T20" s="106"/>
      <c r="U20" s="104"/>
      <c r="V20" s="104"/>
      <c r="W20" s="104"/>
      <c r="X20" s="105"/>
      <c r="Y20" s="76"/>
      <c r="Z20" s="106"/>
      <c r="AA20" s="104"/>
      <c r="AB20" s="104"/>
      <c r="AC20" s="104"/>
      <c r="AD20" s="105"/>
      <c r="AE20" s="76"/>
      <c r="AF20" s="106"/>
      <c r="AG20" s="104"/>
      <c r="AH20" s="104"/>
      <c r="AI20" s="104"/>
      <c r="AJ20" s="105"/>
      <c r="AK20" s="76"/>
      <c r="AL20" s="106"/>
      <c r="AM20" s="104"/>
      <c r="AN20" s="104"/>
      <c r="AO20" s="104"/>
      <c r="AP20" s="105"/>
      <c r="AQ20" s="106"/>
      <c r="AR20" s="104"/>
      <c r="AS20" s="104"/>
      <c r="AT20" s="104"/>
      <c r="AU20" s="105"/>
    </row>
    <row r="21" spans="1:47" s="99" customFormat="1" x14ac:dyDescent="0.25">
      <c r="A21" s="88" t="s">
        <v>3</v>
      </c>
      <c r="B21" s="107">
        <v>56108</v>
      </c>
      <c r="C21" s="102">
        <v>86373</v>
      </c>
      <c r="D21" s="102">
        <v>7514</v>
      </c>
      <c r="E21" s="102">
        <v>0</v>
      </c>
      <c r="F21" s="103">
        <v>149995</v>
      </c>
      <c r="G21" s="108"/>
      <c r="H21" s="107">
        <v>54878</v>
      </c>
      <c r="I21" s="102">
        <v>70316</v>
      </c>
      <c r="J21" s="102">
        <v>82293</v>
      </c>
      <c r="K21" s="102">
        <v>65259</v>
      </c>
      <c r="L21" s="103">
        <v>272746</v>
      </c>
      <c r="M21" s="108"/>
      <c r="N21" s="107">
        <v>45671</v>
      </c>
      <c r="O21" s="102">
        <v>60721</v>
      </c>
      <c r="P21" s="102">
        <v>72864</v>
      </c>
      <c r="Q21" s="102">
        <v>56613</v>
      </c>
      <c r="R21" s="103">
        <v>235869</v>
      </c>
      <c r="S21" s="108"/>
      <c r="T21" s="107">
        <v>42880</v>
      </c>
      <c r="U21" s="102">
        <v>45895</v>
      </c>
      <c r="V21" s="102">
        <v>61689</v>
      </c>
      <c r="W21" s="102">
        <v>47275</v>
      </c>
      <c r="X21" s="103">
        <v>197739</v>
      </c>
      <c r="Y21" s="108"/>
      <c r="Z21" s="107">
        <v>32732</v>
      </c>
      <c r="AA21" s="102">
        <v>34658</v>
      </c>
      <c r="AB21" s="102">
        <v>61357</v>
      </c>
      <c r="AC21" s="102">
        <v>42236</v>
      </c>
      <c r="AD21" s="103">
        <v>170983</v>
      </c>
      <c r="AE21" s="108"/>
      <c r="AF21" s="107">
        <v>20105</v>
      </c>
      <c r="AG21" s="102">
        <v>29855</v>
      </c>
      <c r="AH21" s="102">
        <v>36910</v>
      </c>
      <c r="AI21" s="102">
        <v>34649</v>
      </c>
      <c r="AJ21" s="103">
        <v>121519</v>
      </c>
      <c r="AK21" s="108"/>
      <c r="AL21" s="107">
        <v>23437</v>
      </c>
      <c r="AM21" s="102">
        <v>34415</v>
      </c>
      <c r="AN21" s="102">
        <v>43326</v>
      </c>
      <c r="AO21" s="102">
        <v>30556</v>
      </c>
      <c r="AP21" s="103">
        <v>131734</v>
      </c>
      <c r="AQ21" s="107">
        <v>0</v>
      </c>
      <c r="AR21" s="102">
        <v>0</v>
      </c>
      <c r="AS21" s="102"/>
      <c r="AT21" s="102"/>
      <c r="AU21" s="103"/>
    </row>
    <row r="22" spans="1:47" s="99" customFormat="1" x14ac:dyDescent="0.25">
      <c r="A22" s="88" t="s">
        <v>4</v>
      </c>
      <c r="B22" s="107">
        <v>39091</v>
      </c>
      <c r="C22" s="102">
        <v>59420</v>
      </c>
      <c r="D22" s="102">
        <v>5190</v>
      </c>
      <c r="E22" s="102">
        <v>0</v>
      </c>
      <c r="F22" s="103">
        <v>103701</v>
      </c>
      <c r="G22" s="108"/>
      <c r="H22" s="107">
        <v>39163</v>
      </c>
      <c r="I22" s="102">
        <v>49952</v>
      </c>
      <c r="J22" s="102">
        <v>56960</v>
      </c>
      <c r="K22" s="102">
        <v>46542</v>
      </c>
      <c r="L22" s="103">
        <v>192617</v>
      </c>
      <c r="M22" s="108"/>
      <c r="N22" s="107">
        <v>32572</v>
      </c>
      <c r="O22" s="102">
        <v>44275</v>
      </c>
      <c r="P22" s="102">
        <v>52746</v>
      </c>
      <c r="Q22" s="102">
        <v>43447</v>
      </c>
      <c r="R22" s="103">
        <v>173040</v>
      </c>
      <c r="S22" s="108"/>
      <c r="T22" s="107">
        <v>29903</v>
      </c>
      <c r="U22" s="102">
        <v>33068</v>
      </c>
      <c r="V22" s="102">
        <v>42816</v>
      </c>
      <c r="W22" s="102">
        <v>35062</v>
      </c>
      <c r="X22" s="103">
        <v>140849</v>
      </c>
      <c r="Y22" s="108"/>
      <c r="Z22" s="107">
        <v>23258</v>
      </c>
      <c r="AA22" s="102">
        <v>24776</v>
      </c>
      <c r="AB22" s="102">
        <v>43290</v>
      </c>
      <c r="AC22" s="102">
        <v>31049</v>
      </c>
      <c r="AD22" s="103">
        <v>122373</v>
      </c>
      <c r="AE22" s="108"/>
      <c r="AF22" s="107">
        <v>14879</v>
      </c>
      <c r="AG22" s="102">
        <v>21380</v>
      </c>
      <c r="AH22" s="102">
        <v>26264</v>
      </c>
      <c r="AI22" s="102">
        <v>24515</v>
      </c>
      <c r="AJ22" s="103">
        <v>87038</v>
      </c>
      <c r="AK22" s="108"/>
      <c r="AL22" s="107">
        <v>17941</v>
      </c>
      <c r="AM22" s="102">
        <v>24896</v>
      </c>
      <c r="AN22" s="102">
        <v>30631</v>
      </c>
      <c r="AO22" s="102">
        <v>22376</v>
      </c>
      <c r="AP22" s="103">
        <v>95844</v>
      </c>
      <c r="AQ22" s="107">
        <v>0</v>
      </c>
      <c r="AR22" s="102">
        <v>0</v>
      </c>
      <c r="AS22" s="102"/>
      <c r="AT22" s="102"/>
      <c r="AU22" s="103"/>
    </row>
    <row r="23" spans="1:47" s="99" customFormat="1" x14ac:dyDescent="0.25">
      <c r="A23" s="88" t="s">
        <v>5</v>
      </c>
      <c r="B23" s="107">
        <v>17017</v>
      </c>
      <c r="C23" s="102">
        <v>26953</v>
      </c>
      <c r="D23" s="102">
        <v>2324</v>
      </c>
      <c r="E23" s="102">
        <v>0</v>
      </c>
      <c r="F23" s="103">
        <v>46294</v>
      </c>
      <c r="G23" s="108"/>
      <c r="H23" s="107">
        <v>15715</v>
      </c>
      <c r="I23" s="102">
        <v>20364</v>
      </c>
      <c r="J23" s="102">
        <v>25333</v>
      </c>
      <c r="K23" s="102">
        <v>18717</v>
      </c>
      <c r="L23" s="103">
        <v>80129</v>
      </c>
      <c r="M23" s="108"/>
      <c r="N23" s="107">
        <v>13099</v>
      </c>
      <c r="O23" s="102">
        <v>16446</v>
      </c>
      <c r="P23" s="102">
        <v>20118</v>
      </c>
      <c r="Q23" s="102">
        <v>13166</v>
      </c>
      <c r="R23" s="103">
        <v>62829</v>
      </c>
      <c r="S23" s="108"/>
      <c r="T23" s="107">
        <v>12977</v>
      </c>
      <c r="U23" s="102">
        <v>12827</v>
      </c>
      <c r="V23" s="102">
        <v>18873</v>
      </c>
      <c r="W23" s="102">
        <v>12213</v>
      </c>
      <c r="X23" s="103">
        <v>56890</v>
      </c>
      <c r="Y23" s="108"/>
      <c r="Z23" s="107">
        <v>9474</v>
      </c>
      <c r="AA23" s="102">
        <v>9882</v>
      </c>
      <c r="AB23" s="102">
        <v>18067</v>
      </c>
      <c r="AC23" s="102">
        <v>11187</v>
      </c>
      <c r="AD23" s="103">
        <v>48610</v>
      </c>
      <c r="AE23" s="108"/>
      <c r="AF23" s="107">
        <v>5226</v>
      </c>
      <c r="AG23" s="102">
        <v>8475</v>
      </c>
      <c r="AH23" s="102">
        <v>10646</v>
      </c>
      <c r="AI23" s="102">
        <v>10134</v>
      </c>
      <c r="AJ23" s="103">
        <v>34481</v>
      </c>
      <c r="AK23" s="108"/>
      <c r="AL23" s="107">
        <v>5496</v>
      </c>
      <c r="AM23" s="102">
        <v>9519</v>
      </c>
      <c r="AN23" s="102">
        <v>12695</v>
      </c>
      <c r="AO23" s="102">
        <v>8180</v>
      </c>
      <c r="AP23" s="103">
        <v>35890</v>
      </c>
      <c r="AQ23" s="107">
        <v>0</v>
      </c>
      <c r="AR23" s="102">
        <v>0</v>
      </c>
      <c r="AS23" s="102"/>
      <c r="AT23" s="102"/>
      <c r="AU23" s="103"/>
    </row>
    <row r="24" spans="1:47" ht="15" hidden="1" customHeight="1" outlineLevel="1" x14ac:dyDescent="0.25">
      <c r="A24" s="76" t="s">
        <v>6</v>
      </c>
      <c r="B24" s="106">
        <v>10909</v>
      </c>
      <c r="C24" s="104">
        <v>13543</v>
      </c>
      <c r="D24" s="104">
        <v>1330</v>
      </c>
      <c r="E24" s="104">
        <v>0</v>
      </c>
      <c r="F24" s="105">
        <v>25782</v>
      </c>
      <c r="G24" s="109"/>
      <c r="H24" s="106">
        <v>8188</v>
      </c>
      <c r="I24" s="104">
        <v>8755</v>
      </c>
      <c r="J24" s="104">
        <v>9160</v>
      </c>
      <c r="K24" s="104">
        <v>9557</v>
      </c>
      <c r="L24" s="105">
        <v>35660</v>
      </c>
      <c r="M24" s="109"/>
      <c r="N24" s="106">
        <v>7379</v>
      </c>
      <c r="O24" s="104">
        <v>8137</v>
      </c>
      <c r="P24" s="104">
        <v>7661</v>
      </c>
      <c r="Q24" s="104">
        <v>7684</v>
      </c>
      <c r="R24" s="105">
        <v>30861</v>
      </c>
      <c r="S24" s="109"/>
      <c r="T24" s="106">
        <v>6524</v>
      </c>
      <c r="U24" s="104">
        <v>6796</v>
      </c>
      <c r="V24" s="104">
        <v>7426</v>
      </c>
      <c r="W24" s="104">
        <v>7841</v>
      </c>
      <c r="X24" s="105">
        <v>28587</v>
      </c>
      <c r="Y24" s="109"/>
      <c r="Z24" s="106">
        <v>5182</v>
      </c>
      <c r="AA24" s="104">
        <v>5440</v>
      </c>
      <c r="AB24" s="104">
        <v>6214</v>
      </c>
      <c r="AC24" s="104">
        <v>6481</v>
      </c>
      <c r="AD24" s="105">
        <v>23317</v>
      </c>
      <c r="AE24" s="109"/>
      <c r="AF24" s="106">
        <v>4646</v>
      </c>
      <c r="AG24" s="104">
        <v>5021</v>
      </c>
      <c r="AH24" s="104">
        <v>4485</v>
      </c>
      <c r="AI24" s="104">
        <v>4079</v>
      </c>
      <c r="AJ24" s="105">
        <v>18231</v>
      </c>
      <c r="AK24" s="109"/>
      <c r="AL24" s="106">
        <v>3985</v>
      </c>
      <c r="AM24" s="104">
        <v>4930</v>
      </c>
      <c r="AN24" s="104">
        <v>4851</v>
      </c>
      <c r="AO24" s="104">
        <v>5420</v>
      </c>
      <c r="AP24" s="105">
        <v>19186</v>
      </c>
      <c r="AQ24" s="106">
        <v>0</v>
      </c>
      <c r="AR24" s="104">
        <v>0</v>
      </c>
      <c r="AS24" s="104"/>
      <c r="AT24" s="104"/>
      <c r="AU24" s="105"/>
    </row>
    <row r="25" spans="1:47" ht="15" hidden="1" customHeight="1" outlineLevel="1" x14ac:dyDescent="0.25">
      <c r="A25" s="76" t="s">
        <v>7</v>
      </c>
      <c r="B25" s="106">
        <v>0</v>
      </c>
      <c r="C25" s="104">
        <v>0</v>
      </c>
      <c r="D25" s="104">
        <v>0</v>
      </c>
      <c r="E25" s="104">
        <v>0</v>
      </c>
      <c r="F25" s="105">
        <v>0</v>
      </c>
      <c r="G25" s="109"/>
      <c r="H25" s="106">
        <v>125</v>
      </c>
      <c r="I25" s="104">
        <v>125</v>
      </c>
      <c r="J25" s="104">
        <v>58</v>
      </c>
      <c r="K25" s="104">
        <v>0</v>
      </c>
      <c r="L25" s="105">
        <v>308</v>
      </c>
      <c r="M25" s="109"/>
      <c r="N25" s="106">
        <v>125</v>
      </c>
      <c r="O25" s="104">
        <v>125</v>
      </c>
      <c r="P25" s="104">
        <v>125</v>
      </c>
      <c r="Q25" s="104">
        <v>125</v>
      </c>
      <c r="R25" s="105">
        <v>500</v>
      </c>
      <c r="S25" s="109"/>
      <c r="T25" s="106">
        <v>125</v>
      </c>
      <c r="U25" s="104">
        <v>125</v>
      </c>
      <c r="V25" s="104">
        <v>125</v>
      </c>
      <c r="W25" s="104">
        <v>125</v>
      </c>
      <c r="X25" s="105">
        <v>500</v>
      </c>
      <c r="Y25" s="109"/>
      <c r="Z25" s="106">
        <v>125</v>
      </c>
      <c r="AA25" s="104">
        <v>125</v>
      </c>
      <c r="AB25" s="104">
        <v>125</v>
      </c>
      <c r="AC25" s="104">
        <v>125</v>
      </c>
      <c r="AD25" s="105">
        <v>500</v>
      </c>
      <c r="AE25" s="109"/>
      <c r="AF25" s="106">
        <v>125</v>
      </c>
      <c r="AG25" s="104">
        <v>125</v>
      </c>
      <c r="AH25" s="104">
        <v>125</v>
      </c>
      <c r="AI25" s="104">
        <v>0</v>
      </c>
      <c r="AJ25" s="105">
        <v>375</v>
      </c>
      <c r="AK25" s="109"/>
      <c r="AL25" s="106">
        <v>121</v>
      </c>
      <c r="AM25" s="104">
        <v>125</v>
      </c>
      <c r="AN25" s="104">
        <v>125</v>
      </c>
      <c r="AO25" s="104">
        <v>125</v>
      </c>
      <c r="AP25" s="105">
        <v>496</v>
      </c>
      <c r="AQ25" s="106">
        <v>0</v>
      </c>
      <c r="AR25" s="104">
        <v>0</v>
      </c>
      <c r="AS25" s="104"/>
      <c r="AT25" s="104"/>
      <c r="AU25" s="105"/>
    </row>
    <row r="26" spans="1:47" ht="17.25" hidden="1" customHeight="1" outlineLevel="1" x14ac:dyDescent="0.25">
      <c r="A26" s="76" t="s">
        <v>8</v>
      </c>
      <c r="B26" s="106">
        <v>1361</v>
      </c>
      <c r="C26" s="104">
        <v>1674</v>
      </c>
      <c r="D26" s="104">
        <v>185</v>
      </c>
      <c r="E26" s="104">
        <v>0</v>
      </c>
      <c r="F26" s="105">
        <v>3220</v>
      </c>
      <c r="G26" s="109"/>
      <c r="H26" s="106">
        <v>1341</v>
      </c>
      <c r="I26" s="104">
        <v>1341</v>
      </c>
      <c r="J26" s="104">
        <v>1341</v>
      </c>
      <c r="K26" s="104">
        <v>1355</v>
      </c>
      <c r="L26" s="105">
        <v>5378</v>
      </c>
      <c r="M26" s="109"/>
      <c r="N26" s="106">
        <v>1304</v>
      </c>
      <c r="O26" s="104">
        <v>1329</v>
      </c>
      <c r="P26" s="104">
        <v>1341</v>
      </c>
      <c r="Q26" s="104">
        <v>1341</v>
      </c>
      <c r="R26" s="105">
        <v>5315</v>
      </c>
      <c r="S26" s="109"/>
      <c r="T26" s="106">
        <v>1304</v>
      </c>
      <c r="U26" s="104">
        <v>1304</v>
      </c>
      <c r="V26" s="104">
        <v>1305</v>
      </c>
      <c r="W26" s="104">
        <v>1304</v>
      </c>
      <c r="X26" s="105">
        <v>5217</v>
      </c>
      <c r="Y26" s="109"/>
      <c r="Z26" s="106">
        <v>1304</v>
      </c>
      <c r="AA26" s="104">
        <v>1304</v>
      </c>
      <c r="AB26" s="104">
        <v>1305</v>
      </c>
      <c r="AC26" s="104">
        <v>1304</v>
      </c>
      <c r="AD26" s="105">
        <v>5217</v>
      </c>
      <c r="AE26" s="109"/>
      <c r="AF26" s="106">
        <v>1304</v>
      </c>
      <c r="AG26" s="104">
        <v>1304</v>
      </c>
      <c r="AH26" s="104">
        <v>1305</v>
      </c>
      <c r="AI26" s="104">
        <v>1304</v>
      </c>
      <c r="AJ26" s="105">
        <v>5217</v>
      </c>
      <c r="AK26" s="109"/>
      <c r="AL26" s="106">
        <v>1588</v>
      </c>
      <c r="AM26" s="104">
        <v>1304</v>
      </c>
      <c r="AN26" s="104">
        <v>1305</v>
      </c>
      <c r="AO26" s="104">
        <v>1304</v>
      </c>
      <c r="AP26" s="105">
        <v>5501</v>
      </c>
      <c r="AQ26" s="106">
        <v>0</v>
      </c>
      <c r="AR26" s="104">
        <v>0</v>
      </c>
      <c r="AS26" s="104"/>
      <c r="AT26" s="104"/>
      <c r="AU26" s="105"/>
    </row>
    <row r="27" spans="1:47" s="154" customFormat="1" ht="15" hidden="1" customHeight="1" outlineLevel="1" x14ac:dyDescent="0.25">
      <c r="A27" s="76" t="s">
        <v>9</v>
      </c>
      <c r="B27" s="150">
        <v>0</v>
      </c>
      <c r="C27" s="151">
        <v>0</v>
      </c>
      <c r="D27" s="151">
        <v>0</v>
      </c>
      <c r="E27" s="151">
        <v>0</v>
      </c>
      <c r="F27" s="152">
        <v>0</v>
      </c>
      <c r="G27" s="153"/>
      <c r="H27" s="150">
        <v>0</v>
      </c>
      <c r="I27" s="151">
        <v>0</v>
      </c>
      <c r="J27" s="151">
        <v>0</v>
      </c>
      <c r="K27" s="151">
        <v>0</v>
      </c>
      <c r="L27" s="152">
        <v>0</v>
      </c>
      <c r="M27" s="153"/>
      <c r="N27" s="150">
        <v>0</v>
      </c>
      <c r="O27" s="151">
        <v>0</v>
      </c>
      <c r="P27" s="151">
        <v>0</v>
      </c>
      <c r="Q27" s="151">
        <v>0</v>
      </c>
      <c r="R27" s="152">
        <v>0</v>
      </c>
      <c r="S27" s="153"/>
      <c r="T27" s="150">
        <v>0</v>
      </c>
      <c r="U27" s="151">
        <v>0</v>
      </c>
      <c r="V27" s="151">
        <v>0</v>
      </c>
      <c r="W27" s="151">
        <v>0</v>
      </c>
      <c r="X27" s="152">
        <v>0</v>
      </c>
      <c r="Y27" s="153"/>
      <c r="Z27" s="150">
        <v>0</v>
      </c>
      <c r="AA27" s="151">
        <v>0</v>
      </c>
      <c r="AB27" s="151">
        <v>0</v>
      </c>
      <c r="AC27" s="151">
        <v>0</v>
      </c>
      <c r="AD27" s="152">
        <v>0</v>
      </c>
      <c r="AE27" s="153"/>
      <c r="AF27" s="150">
        <v>0</v>
      </c>
      <c r="AG27" s="151">
        <v>0</v>
      </c>
      <c r="AH27" s="151">
        <v>0</v>
      </c>
      <c r="AI27" s="151">
        <v>0</v>
      </c>
      <c r="AJ27" s="152">
        <v>0</v>
      </c>
      <c r="AK27" s="153"/>
      <c r="AL27" s="150">
        <v>0</v>
      </c>
      <c r="AM27" s="151">
        <v>0</v>
      </c>
      <c r="AN27" s="151">
        <v>0</v>
      </c>
      <c r="AO27" s="151">
        <v>0</v>
      </c>
      <c r="AP27" s="152">
        <v>0</v>
      </c>
      <c r="AQ27" s="150">
        <v>0</v>
      </c>
      <c r="AR27" s="151">
        <v>0</v>
      </c>
      <c r="AS27" s="151"/>
      <c r="AT27" s="151"/>
      <c r="AU27" s="152"/>
    </row>
    <row r="28" spans="1:47" s="99" customFormat="1" collapsed="1" x14ac:dyDescent="0.25">
      <c r="A28" s="88" t="s">
        <v>10</v>
      </c>
      <c r="B28" s="107">
        <v>4747</v>
      </c>
      <c r="C28" s="102">
        <v>11736</v>
      </c>
      <c r="D28" s="102">
        <v>809</v>
      </c>
      <c r="E28" s="102">
        <v>0</v>
      </c>
      <c r="F28" s="103">
        <v>17292</v>
      </c>
      <c r="G28" s="108"/>
      <c r="H28" s="107">
        <v>6061</v>
      </c>
      <c r="I28" s="102">
        <v>10143</v>
      </c>
      <c r="J28" s="102">
        <v>14774</v>
      </c>
      <c r="K28" s="102">
        <v>7805</v>
      </c>
      <c r="L28" s="103">
        <v>38783</v>
      </c>
      <c r="M28" s="108"/>
      <c r="N28" s="107">
        <v>4291</v>
      </c>
      <c r="O28" s="102">
        <v>6855</v>
      </c>
      <c r="P28" s="102">
        <v>10991</v>
      </c>
      <c r="Q28" s="102">
        <v>4016</v>
      </c>
      <c r="R28" s="103">
        <v>26153</v>
      </c>
      <c r="S28" s="108"/>
      <c r="T28" s="107">
        <v>5024</v>
      </c>
      <c r="U28" s="102">
        <v>4602</v>
      </c>
      <c r="V28" s="102">
        <v>10017</v>
      </c>
      <c r="W28" s="102">
        <v>2943</v>
      </c>
      <c r="X28" s="103">
        <v>22586</v>
      </c>
      <c r="Y28" s="108"/>
      <c r="Z28" s="107">
        <v>2863</v>
      </c>
      <c r="AA28" s="102">
        <v>3013</v>
      </c>
      <c r="AB28" s="102">
        <v>10423</v>
      </c>
      <c r="AC28" s="102">
        <v>3277</v>
      </c>
      <c r="AD28" s="103">
        <v>19576</v>
      </c>
      <c r="AE28" s="108"/>
      <c r="AF28" s="107">
        <v>-849</v>
      </c>
      <c r="AG28" s="102">
        <v>2025</v>
      </c>
      <c r="AH28" s="102">
        <v>4731</v>
      </c>
      <c r="AI28" s="102">
        <v>4751</v>
      </c>
      <c r="AJ28" s="103">
        <v>10658</v>
      </c>
      <c r="AK28" s="108"/>
      <c r="AL28" s="107">
        <v>-198</v>
      </c>
      <c r="AM28" s="102">
        <v>3160</v>
      </c>
      <c r="AN28" s="102">
        <v>6414</v>
      </c>
      <c r="AO28" s="102">
        <v>1331</v>
      </c>
      <c r="AP28" s="103">
        <v>10707</v>
      </c>
      <c r="AQ28" s="107">
        <v>0</v>
      </c>
      <c r="AR28" s="102">
        <v>0</v>
      </c>
      <c r="AS28" s="102"/>
      <c r="AT28" s="102"/>
      <c r="AU28" s="103"/>
    </row>
    <row r="29" spans="1:47" ht="15" hidden="1" customHeight="1" outlineLevel="1" x14ac:dyDescent="0.25">
      <c r="A29" s="76" t="s">
        <v>11</v>
      </c>
      <c r="B29" s="106">
        <v>7</v>
      </c>
      <c r="C29" s="104">
        <v>-79</v>
      </c>
      <c r="D29" s="104">
        <v>-19</v>
      </c>
      <c r="E29" s="104">
        <v>0</v>
      </c>
      <c r="F29" s="105">
        <v>-91</v>
      </c>
      <c r="G29" s="109"/>
      <c r="H29" s="106">
        <v>79</v>
      </c>
      <c r="I29" s="104">
        <v>164</v>
      </c>
      <c r="J29" s="104">
        <v>1427</v>
      </c>
      <c r="K29" s="104">
        <v>46</v>
      </c>
      <c r="L29" s="105">
        <v>1716</v>
      </c>
      <c r="M29" s="109"/>
      <c r="N29" s="106">
        <v>96</v>
      </c>
      <c r="O29" s="104">
        <v>523</v>
      </c>
      <c r="P29" s="104">
        <v>137</v>
      </c>
      <c r="Q29" s="104">
        <v>113</v>
      </c>
      <c r="R29" s="105">
        <v>869</v>
      </c>
      <c r="S29" s="109"/>
      <c r="T29" s="106">
        <v>112</v>
      </c>
      <c r="U29" s="104">
        <v>53</v>
      </c>
      <c r="V29" s="104">
        <v>38</v>
      </c>
      <c r="W29" s="104">
        <v>16</v>
      </c>
      <c r="X29" s="105">
        <v>219</v>
      </c>
      <c r="Y29" s="109"/>
      <c r="Z29" s="106">
        <v>55</v>
      </c>
      <c r="AA29" s="104">
        <v>47</v>
      </c>
      <c r="AB29" s="104">
        <v>52</v>
      </c>
      <c r="AC29" s="104">
        <v>21</v>
      </c>
      <c r="AD29" s="105">
        <v>175</v>
      </c>
      <c r="AE29" s="109"/>
      <c r="AF29" s="106">
        <v>31</v>
      </c>
      <c r="AG29" s="104">
        <v>66</v>
      </c>
      <c r="AH29" s="104">
        <v>61</v>
      </c>
      <c r="AI29" s="104">
        <v>25</v>
      </c>
      <c r="AJ29" s="105">
        <v>183</v>
      </c>
      <c r="AK29" s="109"/>
      <c r="AL29" s="106">
        <v>69</v>
      </c>
      <c r="AM29" s="104">
        <v>65</v>
      </c>
      <c r="AN29" s="104">
        <v>61</v>
      </c>
      <c r="AO29" s="104">
        <v>46</v>
      </c>
      <c r="AP29" s="105">
        <v>241</v>
      </c>
      <c r="AQ29" s="106">
        <v>0</v>
      </c>
      <c r="AR29" s="104">
        <v>0</v>
      </c>
      <c r="AS29" s="104"/>
      <c r="AT29" s="104"/>
      <c r="AU29" s="105"/>
    </row>
    <row r="30" spans="1:47" ht="15" hidden="1" customHeight="1" outlineLevel="1" x14ac:dyDescent="0.25">
      <c r="A30" s="76" t="s">
        <v>12</v>
      </c>
      <c r="B30" s="106">
        <v>71</v>
      </c>
      <c r="C30" s="104">
        <v>274</v>
      </c>
      <c r="D30" s="104">
        <v>34</v>
      </c>
      <c r="E30" s="104">
        <v>0</v>
      </c>
      <c r="F30" s="105">
        <v>379</v>
      </c>
      <c r="G30" s="109"/>
      <c r="H30" s="106">
        <v>2</v>
      </c>
      <c r="I30" s="104">
        <v>4</v>
      </c>
      <c r="J30" s="104">
        <v>94</v>
      </c>
      <c r="K30" s="104">
        <v>118</v>
      </c>
      <c r="L30" s="105">
        <v>218</v>
      </c>
      <c r="M30" s="109"/>
      <c r="N30" s="106">
        <v>2</v>
      </c>
      <c r="O30" s="104">
        <v>4</v>
      </c>
      <c r="P30" s="104">
        <v>5</v>
      </c>
      <c r="Q30" s="104">
        <v>4</v>
      </c>
      <c r="R30" s="105">
        <v>15</v>
      </c>
      <c r="S30" s="109"/>
      <c r="T30" s="106">
        <v>0</v>
      </c>
      <c r="U30" s="104">
        <v>6</v>
      </c>
      <c r="V30" s="104">
        <v>6</v>
      </c>
      <c r="W30" s="104">
        <v>4</v>
      </c>
      <c r="X30" s="105">
        <v>16</v>
      </c>
      <c r="Y30" s="109"/>
      <c r="Z30" s="106">
        <v>0</v>
      </c>
      <c r="AA30" s="104">
        <v>0</v>
      </c>
      <c r="AB30" s="104">
        <v>1</v>
      </c>
      <c r="AC30" s="104">
        <v>-1</v>
      </c>
      <c r="AD30" s="105">
        <v>0</v>
      </c>
      <c r="AE30" s="109"/>
      <c r="AF30" s="106">
        <v>0</v>
      </c>
      <c r="AG30" s="104">
        <v>0</v>
      </c>
      <c r="AH30" s="104">
        <v>1</v>
      </c>
      <c r="AI30" s="104">
        <v>-1</v>
      </c>
      <c r="AJ30" s="105">
        <v>0</v>
      </c>
      <c r="AK30" s="109"/>
      <c r="AL30" s="106">
        <v>0</v>
      </c>
      <c r="AM30" s="104">
        <v>0</v>
      </c>
      <c r="AN30" s="104">
        <v>1</v>
      </c>
      <c r="AO30" s="104">
        <v>-1</v>
      </c>
      <c r="AP30" s="105">
        <v>0</v>
      </c>
      <c r="AQ30" s="106">
        <v>0</v>
      </c>
      <c r="AR30" s="104">
        <v>0</v>
      </c>
      <c r="AS30" s="104"/>
      <c r="AT30" s="104"/>
      <c r="AU30" s="105"/>
    </row>
    <row r="31" spans="1:47" ht="15" hidden="1" customHeight="1" outlineLevel="1" x14ac:dyDescent="0.25">
      <c r="A31" s="76" t="s">
        <v>13</v>
      </c>
      <c r="B31" s="106">
        <v>0</v>
      </c>
      <c r="C31" s="104">
        <v>0</v>
      </c>
      <c r="D31" s="104">
        <v>0</v>
      </c>
      <c r="E31" s="104">
        <v>0</v>
      </c>
      <c r="F31" s="105">
        <v>0</v>
      </c>
      <c r="G31" s="109"/>
      <c r="H31" s="106">
        <v>840</v>
      </c>
      <c r="I31" s="104">
        <v>882</v>
      </c>
      <c r="J31" s="104">
        <v>457</v>
      </c>
      <c r="K31" s="104">
        <v>0</v>
      </c>
      <c r="L31" s="105">
        <v>2179</v>
      </c>
      <c r="M31" s="109"/>
      <c r="N31" s="106">
        <v>181</v>
      </c>
      <c r="O31" s="104">
        <v>352</v>
      </c>
      <c r="P31" s="104">
        <v>1282</v>
      </c>
      <c r="Q31" s="104">
        <v>1065</v>
      </c>
      <c r="R31" s="105">
        <v>2880</v>
      </c>
      <c r="S31" s="109"/>
      <c r="T31" s="106">
        <v>458</v>
      </c>
      <c r="U31" s="104">
        <v>461</v>
      </c>
      <c r="V31" s="104">
        <v>465</v>
      </c>
      <c r="W31" s="104">
        <v>375</v>
      </c>
      <c r="X31" s="105">
        <v>1759</v>
      </c>
      <c r="Y31" s="109"/>
      <c r="Z31" s="106">
        <v>593</v>
      </c>
      <c r="AA31" s="104">
        <v>603</v>
      </c>
      <c r="AB31" s="104">
        <v>647</v>
      </c>
      <c r="AC31" s="104">
        <v>579</v>
      </c>
      <c r="AD31" s="105">
        <v>2422</v>
      </c>
      <c r="AE31" s="109"/>
      <c r="AF31" s="106">
        <v>711</v>
      </c>
      <c r="AG31" s="104">
        <v>729</v>
      </c>
      <c r="AH31" s="104">
        <v>760</v>
      </c>
      <c r="AI31" s="104">
        <v>663</v>
      </c>
      <c r="AJ31" s="105">
        <v>2863</v>
      </c>
      <c r="AK31" s="109"/>
      <c r="AL31" s="106">
        <v>1206</v>
      </c>
      <c r="AM31" s="104">
        <v>1175</v>
      </c>
      <c r="AN31" s="104">
        <v>1206</v>
      </c>
      <c r="AO31" s="104">
        <v>1028</v>
      </c>
      <c r="AP31" s="105">
        <v>4615</v>
      </c>
      <c r="AQ31" s="106">
        <v>0</v>
      </c>
      <c r="AR31" s="104">
        <v>0</v>
      </c>
      <c r="AS31" s="104"/>
      <c r="AT31" s="104"/>
      <c r="AU31" s="105"/>
    </row>
    <row r="32" spans="1:47" ht="17.25" hidden="1" customHeight="1" outlineLevel="1" x14ac:dyDescent="0.4">
      <c r="A32" s="76" t="s">
        <v>14</v>
      </c>
      <c r="B32" s="110">
        <v>1728</v>
      </c>
      <c r="C32" s="111">
        <v>-41</v>
      </c>
      <c r="D32" s="111">
        <v>270</v>
      </c>
      <c r="E32" s="111">
        <v>0</v>
      </c>
      <c r="F32" s="112">
        <v>1957</v>
      </c>
      <c r="G32" s="109"/>
      <c r="H32" s="110">
        <v>1588</v>
      </c>
      <c r="I32" s="111">
        <v>3374</v>
      </c>
      <c r="J32" s="111">
        <v>2872</v>
      </c>
      <c r="K32" s="111">
        <v>2732</v>
      </c>
      <c r="L32" s="112">
        <v>10566</v>
      </c>
      <c r="M32" s="109"/>
      <c r="N32" s="110">
        <v>1373</v>
      </c>
      <c r="O32" s="111">
        <v>1658</v>
      </c>
      <c r="P32" s="111">
        <v>4099</v>
      </c>
      <c r="Q32" s="111">
        <v>1051</v>
      </c>
      <c r="R32" s="112">
        <v>8181</v>
      </c>
      <c r="S32" s="109"/>
      <c r="T32" s="110">
        <v>1654</v>
      </c>
      <c r="U32" s="111">
        <v>1472</v>
      </c>
      <c r="V32" s="111">
        <v>3146</v>
      </c>
      <c r="W32" s="111">
        <v>782</v>
      </c>
      <c r="X32" s="112">
        <v>7054</v>
      </c>
      <c r="Y32" s="109"/>
      <c r="Z32" s="110">
        <v>769</v>
      </c>
      <c r="AA32" s="111">
        <v>862</v>
      </c>
      <c r="AB32" s="111">
        <v>3599</v>
      </c>
      <c r="AC32" s="111">
        <v>980</v>
      </c>
      <c r="AD32" s="112">
        <v>6210</v>
      </c>
      <c r="AE32" s="109"/>
      <c r="AF32" s="110">
        <v>-584</v>
      </c>
      <c r="AG32" s="111">
        <v>448</v>
      </c>
      <c r="AH32" s="111">
        <v>1202</v>
      </c>
      <c r="AI32" s="111">
        <v>1519</v>
      </c>
      <c r="AJ32" s="112">
        <v>2585</v>
      </c>
      <c r="AK32" s="109"/>
      <c r="AL32" s="110">
        <v>-369</v>
      </c>
      <c r="AM32" s="111">
        <v>477</v>
      </c>
      <c r="AN32" s="111">
        <v>1694</v>
      </c>
      <c r="AO32" s="111">
        <v>213</v>
      </c>
      <c r="AP32" s="112">
        <v>2015</v>
      </c>
      <c r="AQ32" s="110">
        <v>0</v>
      </c>
      <c r="AR32" s="111">
        <v>0</v>
      </c>
      <c r="AS32" s="111"/>
      <c r="AT32" s="111"/>
      <c r="AU32" s="112"/>
    </row>
    <row r="33" spans="1:47" s="99" customFormat="1" collapsed="1" x14ac:dyDescent="0.25">
      <c r="A33" s="88" t="s">
        <v>17</v>
      </c>
      <c r="B33" s="107">
        <v>2941</v>
      </c>
      <c r="C33" s="102">
        <v>11582</v>
      </c>
      <c r="D33" s="102">
        <v>524</v>
      </c>
      <c r="E33" s="102">
        <v>0</v>
      </c>
      <c r="F33" s="103">
        <v>15047</v>
      </c>
      <c r="G33" s="108"/>
      <c r="H33" s="107">
        <v>3552</v>
      </c>
      <c r="I33" s="102">
        <v>5719</v>
      </c>
      <c r="J33" s="102">
        <v>9924</v>
      </c>
      <c r="K33" s="102">
        <v>4909</v>
      </c>
      <c r="L33" s="103">
        <v>24104</v>
      </c>
      <c r="M33" s="108"/>
      <c r="N33" s="107">
        <v>2639</v>
      </c>
      <c r="O33" s="102">
        <v>4318</v>
      </c>
      <c r="P33" s="102">
        <v>5468</v>
      </c>
      <c r="Q33" s="102">
        <v>1783</v>
      </c>
      <c r="R33" s="103">
        <v>14208</v>
      </c>
      <c r="S33" s="108"/>
      <c r="T33" s="107">
        <v>2800</v>
      </c>
      <c r="U33" s="102">
        <v>2610</v>
      </c>
      <c r="V33" s="102">
        <v>6362</v>
      </c>
      <c r="W33" s="102">
        <v>1766</v>
      </c>
      <c r="X33" s="103">
        <v>13538</v>
      </c>
      <c r="Y33" s="108"/>
      <c r="Z33" s="107">
        <v>1446</v>
      </c>
      <c r="AA33" s="102">
        <v>1501</v>
      </c>
      <c r="AB33" s="102">
        <v>6124</v>
      </c>
      <c r="AC33" s="102">
        <v>1698</v>
      </c>
      <c r="AD33" s="103">
        <v>10769</v>
      </c>
      <c r="AE33" s="108"/>
      <c r="AF33" s="107">
        <v>-1007</v>
      </c>
      <c r="AG33" s="102">
        <v>782</v>
      </c>
      <c r="AH33" s="102">
        <v>2707</v>
      </c>
      <c r="AI33" s="102">
        <v>2545</v>
      </c>
      <c r="AJ33" s="103">
        <v>5027</v>
      </c>
      <c r="AK33" s="108"/>
      <c r="AL33" s="107">
        <v>-1104</v>
      </c>
      <c r="AM33" s="102">
        <v>1443</v>
      </c>
      <c r="AN33" s="102">
        <v>3452</v>
      </c>
      <c r="AO33" s="102">
        <v>45</v>
      </c>
      <c r="AP33" s="103">
        <v>3836</v>
      </c>
      <c r="AQ33" s="107">
        <v>0</v>
      </c>
      <c r="AR33" s="102">
        <v>0</v>
      </c>
      <c r="AS33" s="102"/>
      <c r="AT33" s="102"/>
      <c r="AU33" s="103"/>
    </row>
    <row r="34" spans="1:47" ht="15" hidden="1" customHeight="1" outlineLevel="1" x14ac:dyDescent="0.25">
      <c r="A34" s="114" t="s">
        <v>47</v>
      </c>
      <c r="B34" s="106"/>
      <c r="C34" s="115"/>
      <c r="D34" s="115"/>
      <c r="E34" s="115"/>
      <c r="F34" s="116"/>
      <c r="G34" s="76"/>
      <c r="H34" s="106"/>
      <c r="I34" s="115"/>
      <c r="J34" s="115"/>
      <c r="K34" s="115"/>
      <c r="L34" s="116"/>
      <c r="M34" s="76"/>
      <c r="N34" s="106"/>
      <c r="O34" s="115"/>
      <c r="P34" s="115"/>
      <c r="Q34" s="115"/>
      <c r="R34" s="116"/>
      <c r="S34" s="109"/>
      <c r="T34" s="106"/>
      <c r="U34" s="115"/>
      <c r="V34" s="115"/>
      <c r="W34" s="115"/>
      <c r="X34" s="116"/>
      <c r="Y34" s="109"/>
      <c r="Z34" s="106"/>
      <c r="AA34" s="115"/>
      <c r="AB34" s="115"/>
      <c r="AC34" s="115"/>
      <c r="AD34" s="116"/>
      <c r="AE34" s="109"/>
      <c r="AF34" s="106"/>
      <c r="AG34" s="115"/>
      <c r="AH34" s="115"/>
      <c r="AI34" s="115"/>
      <c r="AJ34" s="116"/>
      <c r="AK34" s="109"/>
      <c r="AL34" s="106"/>
      <c r="AM34" s="115"/>
      <c r="AN34" s="115"/>
      <c r="AO34" s="115"/>
      <c r="AP34" s="116"/>
      <c r="AQ34" s="106"/>
      <c r="AR34" s="115"/>
      <c r="AS34" s="115"/>
      <c r="AT34" s="115"/>
      <c r="AU34" s="116"/>
    </row>
    <row r="35" spans="1:47" ht="15" hidden="1" customHeight="1" outlineLevel="1" x14ac:dyDescent="0.25">
      <c r="A35" s="76" t="s">
        <v>14</v>
      </c>
      <c r="B35" s="106">
        <v>1728</v>
      </c>
      <c r="C35" s="104">
        <v>-41</v>
      </c>
      <c r="D35" s="104">
        <v>0</v>
      </c>
      <c r="E35" s="104">
        <v>0</v>
      </c>
      <c r="F35" s="105">
        <v>0</v>
      </c>
      <c r="G35" s="109"/>
      <c r="H35" s="106">
        <v>1588</v>
      </c>
      <c r="I35" s="104">
        <v>3374</v>
      </c>
      <c r="J35" s="104">
        <v>2872</v>
      </c>
      <c r="K35" s="104">
        <v>2732</v>
      </c>
      <c r="L35" s="105">
        <v>10566</v>
      </c>
      <c r="M35" s="109"/>
      <c r="N35" s="106">
        <v>1373</v>
      </c>
      <c r="O35" s="104">
        <v>1658</v>
      </c>
      <c r="P35" s="104">
        <v>4099</v>
      </c>
      <c r="Q35" s="104">
        <v>1051</v>
      </c>
      <c r="R35" s="105">
        <v>8181</v>
      </c>
      <c r="S35" s="109"/>
      <c r="T35" s="106">
        <v>1653</v>
      </c>
      <c r="U35" s="104">
        <v>1473</v>
      </c>
      <c r="V35" s="104">
        <v>3146</v>
      </c>
      <c r="W35" s="104">
        <v>782</v>
      </c>
      <c r="X35" s="105">
        <v>7054</v>
      </c>
      <c r="Y35" s="109"/>
      <c r="Z35" s="106">
        <v>769</v>
      </c>
      <c r="AA35" s="104">
        <v>862</v>
      </c>
      <c r="AB35" s="104">
        <v>3599</v>
      </c>
      <c r="AC35" s="104">
        <v>980</v>
      </c>
      <c r="AD35" s="105">
        <v>6210</v>
      </c>
      <c r="AE35" s="109"/>
      <c r="AF35" s="106">
        <v>-584</v>
      </c>
      <c r="AG35" s="104">
        <v>448</v>
      </c>
      <c r="AH35" s="104">
        <v>1202</v>
      </c>
      <c r="AI35" s="104">
        <v>1519</v>
      </c>
      <c r="AJ35" s="105">
        <v>2585</v>
      </c>
      <c r="AK35" s="109"/>
      <c r="AL35" s="106">
        <v>-369</v>
      </c>
      <c r="AM35" s="104">
        <v>477</v>
      </c>
      <c r="AN35" s="104">
        <v>1694</v>
      </c>
      <c r="AO35" s="104">
        <v>213</v>
      </c>
      <c r="AP35" s="105">
        <v>2015</v>
      </c>
      <c r="AQ35" s="106">
        <v>0</v>
      </c>
      <c r="AR35" s="104">
        <v>0</v>
      </c>
      <c r="AS35" s="104"/>
      <c r="AT35" s="104"/>
      <c r="AU35" s="105"/>
    </row>
    <row r="36" spans="1:47" ht="15" hidden="1" customHeight="1" outlineLevel="1" x14ac:dyDescent="0.25">
      <c r="A36" s="76" t="s">
        <v>12</v>
      </c>
      <c r="B36" s="106">
        <v>71</v>
      </c>
      <c r="C36" s="104">
        <v>274</v>
      </c>
      <c r="D36" s="104">
        <v>0</v>
      </c>
      <c r="E36" s="104">
        <v>0</v>
      </c>
      <c r="F36" s="105">
        <v>0</v>
      </c>
      <c r="G36" s="109"/>
      <c r="H36" s="106">
        <v>2</v>
      </c>
      <c r="I36" s="104">
        <v>4</v>
      </c>
      <c r="J36" s="104">
        <v>94</v>
      </c>
      <c r="K36" s="104">
        <v>118</v>
      </c>
      <c r="L36" s="105">
        <v>218</v>
      </c>
      <c r="M36" s="109"/>
      <c r="N36" s="106">
        <v>2</v>
      </c>
      <c r="O36" s="104">
        <v>4</v>
      </c>
      <c r="P36" s="104">
        <v>5</v>
      </c>
      <c r="Q36" s="104">
        <v>5</v>
      </c>
      <c r="R36" s="105">
        <v>16</v>
      </c>
      <c r="S36" s="109"/>
      <c r="T36" s="106">
        <v>0</v>
      </c>
      <c r="U36" s="104">
        <v>6</v>
      </c>
      <c r="V36" s="104">
        <v>5</v>
      </c>
      <c r="W36" s="104">
        <v>5</v>
      </c>
      <c r="X36" s="105">
        <v>16</v>
      </c>
      <c r="Y36" s="109"/>
      <c r="Z36" s="106">
        <v>0</v>
      </c>
      <c r="AA36" s="104">
        <v>0</v>
      </c>
      <c r="AB36" s="104">
        <v>1</v>
      </c>
      <c r="AC36" s="104">
        <v>-1</v>
      </c>
      <c r="AD36" s="105">
        <v>0</v>
      </c>
      <c r="AE36" s="109"/>
      <c r="AF36" s="106">
        <v>0</v>
      </c>
      <c r="AG36" s="104">
        <v>0</v>
      </c>
      <c r="AH36" s="104">
        <v>1</v>
      </c>
      <c r="AI36" s="104">
        <v>-1</v>
      </c>
      <c r="AJ36" s="105">
        <v>0</v>
      </c>
      <c r="AK36" s="109"/>
      <c r="AL36" s="106">
        <v>0</v>
      </c>
      <c r="AM36" s="104">
        <v>0</v>
      </c>
      <c r="AN36" s="104">
        <v>1</v>
      </c>
      <c r="AO36" s="104">
        <v>-1</v>
      </c>
      <c r="AP36" s="105">
        <v>0</v>
      </c>
      <c r="AQ36" s="106">
        <v>0</v>
      </c>
      <c r="AR36" s="104">
        <v>0</v>
      </c>
      <c r="AS36" s="104"/>
      <c r="AT36" s="104"/>
      <c r="AU36" s="105"/>
    </row>
    <row r="37" spans="1:47" ht="15" hidden="1" customHeight="1" outlineLevel="1" x14ac:dyDescent="0.25">
      <c r="A37" s="76" t="s">
        <v>13</v>
      </c>
      <c r="B37" s="106">
        <v>0</v>
      </c>
      <c r="C37" s="104">
        <v>0</v>
      </c>
      <c r="D37" s="104">
        <v>0</v>
      </c>
      <c r="E37" s="104">
        <v>0</v>
      </c>
      <c r="F37" s="105">
        <v>0</v>
      </c>
      <c r="G37" s="109"/>
      <c r="H37" s="106">
        <v>840</v>
      </c>
      <c r="I37" s="104">
        <v>882</v>
      </c>
      <c r="J37" s="104">
        <v>457</v>
      </c>
      <c r="K37" s="104">
        <v>0</v>
      </c>
      <c r="L37" s="105">
        <v>2179</v>
      </c>
      <c r="M37" s="109"/>
      <c r="N37" s="106">
        <v>181</v>
      </c>
      <c r="O37" s="104">
        <v>352</v>
      </c>
      <c r="P37" s="104">
        <v>1282</v>
      </c>
      <c r="Q37" s="104">
        <v>1065</v>
      </c>
      <c r="R37" s="105">
        <v>2880</v>
      </c>
      <c r="S37" s="109"/>
      <c r="T37" s="106">
        <v>458</v>
      </c>
      <c r="U37" s="104">
        <v>461</v>
      </c>
      <c r="V37" s="104">
        <v>434</v>
      </c>
      <c r="W37" s="104">
        <v>406</v>
      </c>
      <c r="X37" s="105">
        <v>1759</v>
      </c>
      <c r="Y37" s="109"/>
      <c r="Z37" s="106">
        <v>593</v>
      </c>
      <c r="AA37" s="104">
        <v>603</v>
      </c>
      <c r="AB37" s="104">
        <v>647</v>
      </c>
      <c r="AC37" s="104">
        <v>579</v>
      </c>
      <c r="AD37" s="105">
        <v>2422</v>
      </c>
      <c r="AE37" s="109"/>
      <c r="AF37" s="106">
        <v>711</v>
      </c>
      <c r="AG37" s="104">
        <v>729</v>
      </c>
      <c r="AH37" s="104">
        <v>760</v>
      </c>
      <c r="AI37" s="104">
        <v>663</v>
      </c>
      <c r="AJ37" s="105">
        <v>2863</v>
      </c>
      <c r="AK37" s="109"/>
      <c r="AL37" s="106">
        <v>1206</v>
      </c>
      <c r="AM37" s="104">
        <v>1175</v>
      </c>
      <c r="AN37" s="104">
        <v>1206</v>
      </c>
      <c r="AO37" s="104">
        <v>1028</v>
      </c>
      <c r="AP37" s="105">
        <v>4615</v>
      </c>
      <c r="AQ37" s="106">
        <v>0</v>
      </c>
      <c r="AR37" s="104">
        <v>0</v>
      </c>
      <c r="AS37" s="104"/>
      <c r="AT37" s="104"/>
      <c r="AU37" s="105"/>
    </row>
    <row r="38" spans="1:47" ht="15" hidden="1" customHeight="1" outlineLevel="1" x14ac:dyDescent="0.25">
      <c r="A38" s="76" t="s">
        <v>48</v>
      </c>
      <c r="B38" s="106">
        <v>2038</v>
      </c>
      <c r="C38" s="115">
        <v>2584</v>
      </c>
      <c r="D38" s="115">
        <v>0</v>
      </c>
      <c r="E38" s="115">
        <v>0</v>
      </c>
      <c r="F38" s="116">
        <v>0</v>
      </c>
      <c r="G38" s="109"/>
      <c r="H38" s="106">
        <v>1878</v>
      </c>
      <c r="I38" s="115">
        <v>1935</v>
      </c>
      <c r="J38" s="115">
        <v>1944</v>
      </c>
      <c r="K38" s="115">
        <v>2002</v>
      </c>
      <c r="L38" s="116">
        <v>7759</v>
      </c>
      <c r="M38" s="109"/>
      <c r="N38" s="106">
        <v>1713</v>
      </c>
      <c r="O38" s="115">
        <v>1742</v>
      </c>
      <c r="P38" s="115">
        <v>1865</v>
      </c>
      <c r="Q38" s="115">
        <v>1875</v>
      </c>
      <c r="R38" s="116">
        <v>7195</v>
      </c>
      <c r="S38" s="109"/>
      <c r="T38" s="106">
        <v>1625</v>
      </c>
      <c r="U38" s="115">
        <v>1633</v>
      </c>
      <c r="V38" s="115">
        <v>1638</v>
      </c>
      <c r="W38" s="115">
        <v>1702</v>
      </c>
      <c r="X38" s="116">
        <v>6598</v>
      </c>
      <c r="Y38" s="109"/>
      <c r="Z38" s="106">
        <v>1526</v>
      </c>
      <c r="AA38" s="115">
        <v>1534</v>
      </c>
      <c r="AB38" s="115">
        <v>1539</v>
      </c>
      <c r="AC38" s="115">
        <v>1551</v>
      </c>
      <c r="AD38" s="116">
        <v>6150</v>
      </c>
      <c r="AE38" s="109"/>
      <c r="AF38" s="106">
        <v>1650</v>
      </c>
      <c r="AG38" s="115">
        <v>1599</v>
      </c>
      <c r="AH38" s="115">
        <v>1628</v>
      </c>
      <c r="AI38" s="115">
        <v>1632</v>
      </c>
      <c r="AJ38" s="116">
        <v>6509</v>
      </c>
      <c r="AK38" s="109"/>
      <c r="AL38" s="106">
        <v>1893</v>
      </c>
      <c r="AM38" s="115">
        <v>1625</v>
      </c>
      <c r="AN38" s="115">
        <v>1620</v>
      </c>
      <c r="AO38" s="115">
        <v>1578</v>
      </c>
      <c r="AP38" s="116">
        <v>6716</v>
      </c>
      <c r="AQ38" s="106">
        <v>0</v>
      </c>
      <c r="AR38" s="115">
        <v>0</v>
      </c>
      <c r="AS38" s="115"/>
      <c r="AT38" s="115"/>
      <c r="AU38" s="116"/>
    </row>
    <row r="39" spans="1:47" s="154" customFormat="1" ht="15" hidden="1" customHeight="1" outlineLevel="1" x14ac:dyDescent="0.25">
      <c r="A39" s="76" t="s">
        <v>49</v>
      </c>
      <c r="B39" s="150">
        <v>0</v>
      </c>
      <c r="C39" s="185">
        <v>0</v>
      </c>
      <c r="D39" s="185">
        <v>0</v>
      </c>
      <c r="E39" s="185">
        <v>0</v>
      </c>
      <c r="F39" s="186">
        <v>0</v>
      </c>
      <c r="G39" s="153"/>
      <c r="H39" s="150">
        <v>115</v>
      </c>
      <c r="I39" s="185">
        <v>110</v>
      </c>
      <c r="J39" s="185">
        <v>1451</v>
      </c>
      <c r="K39" s="185">
        <v>0</v>
      </c>
      <c r="L39" s="186">
        <v>1676</v>
      </c>
      <c r="M39" s="153"/>
      <c r="N39" s="150">
        <v>51</v>
      </c>
      <c r="O39" s="185">
        <v>280</v>
      </c>
      <c r="P39" s="185">
        <v>138</v>
      </c>
      <c r="Q39" s="185">
        <v>122</v>
      </c>
      <c r="R39" s="186">
        <v>591</v>
      </c>
      <c r="S39" s="153"/>
      <c r="T39" s="150">
        <v>52</v>
      </c>
      <c r="U39" s="185">
        <v>52</v>
      </c>
      <c r="V39" s="185">
        <v>52</v>
      </c>
      <c r="W39" s="185">
        <v>51</v>
      </c>
      <c r="X39" s="186">
        <v>207</v>
      </c>
      <c r="Y39" s="153"/>
      <c r="Z39" s="150">
        <v>55</v>
      </c>
      <c r="AA39" s="185">
        <v>53</v>
      </c>
      <c r="AB39" s="185">
        <v>54</v>
      </c>
      <c r="AC39" s="185">
        <v>53</v>
      </c>
      <c r="AD39" s="186">
        <v>215</v>
      </c>
      <c r="AE39" s="153"/>
      <c r="AF39" s="150">
        <v>58</v>
      </c>
      <c r="AG39" s="185">
        <v>57</v>
      </c>
      <c r="AH39" s="185">
        <v>56</v>
      </c>
      <c r="AI39" s="185">
        <v>56</v>
      </c>
      <c r="AJ39" s="186">
        <v>227</v>
      </c>
      <c r="AK39" s="153"/>
      <c r="AL39" s="150">
        <v>70</v>
      </c>
      <c r="AM39" s="185">
        <v>65</v>
      </c>
      <c r="AN39" s="185">
        <v>61</v>
      </c>
      <c r="AO39" s="185">
        <v>60</v>
      </c>
      <c r="AP39" s="186">
        <v>256</v>
      </c>
      <c r="AQ39" s="150">
        <v>0</v>
      </c>
      <c r="AR39" s="185">
        <v>0</v>
      </c>
      <c r="AS39" s="185"/>
      <c r="AT39" s="185"/>
      <c r="AU39" s="186"/>
    </row>
    <row r="40" spans="1:47" s="99" customFormat="1" collapsed="1" x14ac:dyDescent="0.25">
      <c r="A40" s="88" t="s">
        <v>50</v>
      </c>
      <c r="B40" s="107">
        <v>6778</v>
      </c>
      <c r="C40" s="102">
        <v>14399</v>
      </c>
      <c r="D40" s="102">
        <v>0</v>
      </c>
      <c r="E40" s="102">
        <v>0</v>
      </c>
      <c r="F40" s="103">
        <v>0</v>
      </c>
      <c r="G40" s="108"/>
      <c r="H40" s="107">
        <v>7975</v>
      </c>
      <c r="I40" s="102">
        <v>12024</v>
      </c>
      <c r="J40" s="102">
        <v>16742</v>
      </c>
      <c r="K40" s="102">
        <v>9761</v>
      </c>
      <c r="L40" s="103">
        <v>46502</v>
      </c>
      <c r="M40" s="108"/>
      <c r="N40" s="107">
        <v>5959</v>
      </c>
      <c r="O40" s="102">
        <v>8354</v>
      </c>
      <c r="P40" s="102">
        <v>12857</v>
      </c>
      <c r="Q40" s="102">
        <v>5901</v>
      </c>
      <c r="R40" s="103">
        <v>33071</v>
      </c>
      <c r="S40" s="108"/>
      <c r="T40" s="107">
        <v>6588</v>
      </c>
      <c r="U40" s="102">
        <v>6235</v>
      </c>
      <c r="V40" s="102">
        <v>11637</v>
      </c>
      <c r="W40" s="102">
        <v>4712</v>
      </c>
      <c r="X40" s="103">
        <v>29172</v>
      </c>
      <c r="Y40" s="108"/>
      <c r="Z40" s="107">
        <v>4389</v>
      </c>
      <c r="AA40" s="102">
        <v>4553</v>
      </c>
      <c r="AB40" s="102">
        <v>11964</v>
      </c>
      <c r="AC40" s="102">
        <v>4860</v>
      </c>
      <c r="AD40" s="103">
        <v>25766</v>
      </c>
      <c r="AE40" s="108"/>
      <c r="AF40" s="107">
        <v>828</v>
      </c>
      <c r="AG40" s="102">
        <v>3615</v>
      </c>
      <c r="AH40" s="102">
        <v>6354</v>
      </c>
      <c r="AI40" s="102">
        <v>6414</v>
      </c>
      <c r="AJ40" s="103">
        <v>17211</v>
      </c>
      <c r="AK40" s="108"/>
      <c r="AL40" s="107">
        <v>1696</v>
      </c>
      <c r="AM40" s="102">
        <v>4785</v>
      </c>
      <c r="AN40" s="102">
        <v>8034</v>
      </c>
      <c r="AO40" s="102">
        <v>2923</v>
      </c>
      <c r="AP40" s="103">
        <v>17438</v>
      </c>
      <c r="AQ40" s="107">
        <v>0</v>
      </c>
      <c r="AR40" s="102">
        <v>0</v>
      </c>
      <c r="AS40" s="102"/>
      <c r="AT40" s="102"/>
      <c r="AU40" s="103"/>
    </row>
    <row r="41" spans="1:47" ht="15" hidden="1" customHeight="1" outlineLevel="1" x14ac:dyDescent="0.25">
      <c r="A41" s="76" t="s">
        <v>51</v>
      </c>
      <c r="B41" s="106">
        <v>-2</v>
      </c>
      <c r="C41" s="115">
        <v>5</v>
      </c>
      <c r="D41" s="115">
        <v>0</v>
      </c>
      <c r="E41" s="115">
        <v>0</v>
      </c>
      <c r="F41" s="116">
        <v>0</v>
      </c>
      <c r="G41" s="109"/>
      <c r="H41" s="106">
        <v>-7</v>
      </c>
      <c r="I41" s="115">
        <v>0</v>
      </c>
      <c r="J41" s="115">
        <v>0</v>
      </c>
      <c r="K41" s="115">
        <v>0</v>
      </c>
      <c r="L41" s="116">
        <v>-7</v>
      </c>
      <c r="M41" s="109"/>
      <c r="N41" s="106">
        <v>0</v>
      </c>
      <c r="O41" s="115">
        <v>250</v>
      </c>
      <c r="P41" s="115">
        <v>0</v>
      </c>
      <c r="Q41" s="115">
        <v>3</v>
      </c>
      <c r="R41" s="116">
        <v>253</v>
      </c>
      <c r="S41" s="109"/>
      <c r="T41" s="106">
        <v>61</v>
      </c>
      <c r="U41" s="115">
        <v>-1</v>
      </c>
      <c r="V41" s="115">
        <v>1</v>
      </c>
      <c r="W41" s="115">
        <v>2</v>
      </c>
      <c r="X41" s="116">
        <v>63</v>
      </c>
      <c r="Y41" s="109"/>
      <c r="Z41" s="106">
        <v>0</v>
      </c>
      <c r="AA41" s="115">
        <v>0</v>
      </c>
      <c r="AB41" s="115">
        <v>0</v>
      </c>
      <c r="AC41" s="115">
        <v>0</v>
      </c>
      <c r="AD41" s="116">
        <v>0</v>
      </c>
      <c r="AE41" s="109"/>
      <c r="AF41" s="106">
        <v>0</v>
      </c>
      <c r="AG41" s="115">
        <v>0</v>
      </c>
      <c r="AH41" s="115">
        <v>0</v>
      </c>
      <c r="AI41" s="115">
        <v>0</v>
      </c>
      <c r="AJ41" s="116">
        <v>0</v>
      </c>
      <c r="AK41" s="109"/>
      <c r="AL41" s="106">
        <v>0</v>
      </c>
      <c r="AM41" s="115">
        <v>0</v>
      </c>
      <c r="AN41" s="115">
        <v>0</v>
      </c>
      <c r="AO41" s="115">
        <v>0</v>
      </c>
      <c r="AP41" s="116">
        <v>0</v>
      </c>
      <c r="AQ41" s="106">
        <v>0</v>
      </c>
      <c r="AR41" s="115">
        <v>0</v>
      </c>
      <c r="AS41" s="115"/>
      <c r="AT41" s="115"/>
      <c r="AU41" s="116"/>
    </row>
    <row r="42" spans="1:47" ht="15" hidden="1" customHeight="1" outlineLevel="1" x14ac:dyDescent="0.25">
      <c r="A42" s="76" t="s">
        <v>52</v>
      </c>
      <c r="B42" s="106">
        <v>821</v>
      </c>
      <c r="C42" s="115">
        <v>1101</v>
      </c>
      <c r="D42" s="115">
        <v>0</v>
      </c>
      <c r="E42" s="115">
        <v>0</v>
      </c>
      <c r="F42" s="116">
        <v>0</v>
      </c>
      <c r="G42" s="109"/>
      <c r="H42" s="106">
        <v>700</v>
      </c>
      <c r="I42" s="115">
        <v>428</v>
      </c>
      <c r="J42" s="115">
        <v>547</v>
      </c>
      <c r="K42" s="115">
        <v>825</v>
      </c>
      <c r="L42" s="116">
        <v>2500</v>
      </c>
      <c r="M42" s="109"/>
      <c r="N42" s="106">
        <v>303</v>
      </c>
      <c r="O42" s="115">
        <v>1048</v>
      </c>
      <c r="P42" s="115">
        <v>382</v>
      </c>
      <c r="Q42" s="115">
        <v>415</v>
      </c>
      <c r="R42" s="116">
        <v>2148</v>
      </c>
      <c r="S42" s="109"/>
      <c r="T42" s="106">
        <v>196</v>
      </c>
      <c r="U42" s="115">
        <v>259</v>
      </c>
      <c r="V42" s="115">
        <v>291</v>
      </c>
      <c r="W42" s="115">
        <v>284</v>
      </c>
      <c r="X42" s="116">
        <v>1030</v>
      </c>
      <c r="Y42" s="109"/>
      <c r="Z42" s="106">
        <v>0</v>
      </c>
      <c r="AA42" s="115">
        <v>0</v>
      </c>
      <c r="AB42" s="115">
        <v>0</v>
      </c>
      <c r="AC42" s="115">
        <v>0</v>
      </c>
      <c r="AD42" s="116">
        <v>0</v>
      </c>
      <c r="AE42" s="109"/>
      <c r="AF42" s="106">
        <v>0</v>
      </c>
      <c r="AG42" s="115">
        <v>0</v>
      </c>
      <c r="AH42" s="115">
        <v>0</v>
      </c>
      <c r="AI42" s="115">
        <v>0</v>
      </c>
      <c r="AJ42" s="116">
        <v>0</v>
      </c>
      <c r="AK42" s="109"/>
      <c r="AL42" s="106">
        <v>0</v>
      </c>
      <c r="AM42" s="115">
        <v>0</v>
      </c>
      <c r="AN42" s="115">
        <v>0</v>
      </c>
      <c r="AO42" s="115">
        <v>0</v>
      </c>
      <c r="AP42" s="116">
        <v>0</v>
      </c>
      <c r="AQ42" s="106">
        <v>0</v>
      </c>
      <c r="AR42" s="115">
        <v>0</v>
      </c>
      <c r="AS42" s="115"/>
      <c r="AT42" s="115"/>
      <c r="AU42" s="116"/>
    </row>
    <row r="43" spans="1:47" ht="15" hidden="1" customHeight="1" outlineLevel="1" x14ac:dyDescent="0.25">
      <c r="A43" s="76" t="s">
        <v>53</v>
      </c>
      <c r="B43" s="106">
        <v>0</v>
      </c>
      <c r="C43" s="115">
        <v>0</v>
      </c>
      <c r="D43" s="115">
        <v>0</v>
      </c>
      <c r="E43" s="115">
        <v>0</v>
      </c>
      <c r="F43" s="116">
        <v>0</v>
      </c>
      <c r="G43" s="109"/>
      <c r="H43" s="106">
        <v>0</v>
      </c>
      <c r="I43" s="115">
        <v>0</v>
      </c>
      <c r="J43" s="115">
        <v>0</v>
      </c>
      <c r="K43" s="115">
        <v>0</v>
      </c>
      <c r="L43" s="116">
        <v>0</v>
      </c>
      <c r="M43" s="109"/>
      <c r="N43" s="106">
        <v>0</v>
      </c>
      <c r="O43" s="115">
        <v>0</v>
      </c>
      <c r="P43" s="115">
        <v>0</v>
      </c>
      <c r="Q43" s="115">
        <v>0</v>
      </c>
      <c r="R43" s="116">
        <v>0</v>
      </c>
      <c r="S43" s="109"/>
      <c r="T43" s="106">
        <v>0</v>
      </c>
      <c r="U43" s="115">
        <v>0</v>
      </c>
      <c r="V43" s="115">
        <v>0</v>
      </c>
      <c r="W43" s="115">
        <v>0</v>
      </c>
      <c r="X43" s="116">
        <v>0</v>
      </c>
      <c r="Y43" s="109"/>
      <c r="Z43" s="106">
        <v>0</v>
      </c>
      <c r="AA43" s="115">
        <v>0</v>
      </c>
      <c r="AB43" s="115">
        <v>0</v>
      </c>
      <c r="AC43" s="115">
        <v>0</v>
      </c>
      <c r="AD43" s="116">
        <v>0</v>
      </c>
      <c r="AE43" s="109"/>
      <c r="AF43" s="106">
        <v>0</v>
      </c>
      <c r="AG43" s="115">
        <v>0</v>
      </c>
      <c r="AH43" s="115">
        <v>0</v>
      </c>
      <c r="AI43" s="115">
        <v>0</v>
      </c>
      <c r="AJ43" s="116">
        <v>0</v>
      </c>
      <c r="AK43" s="109"/>
      <c r="AL43" s="106">
        <v>0</v>
      </c>
      <c r="AM43" s="115">
        <v>0</v>
      </c>
      <c r="AN43" s="115">
        <v>0</v>
      </c>
      <c r="AO43" s="115">
        <v>0</v>
      </c>
      <c r="AP43" s="116">
        <v>0</v>
      </c>
      <c r="AQ43" s="106">
        <v>0</v>
      </c>
      <c r="AR43" s="115">
        <v>0</v>
      </c>
      <c r="AS43" s="115"/>
      <c r="AT43" s="115"/>
      <c r="AU43" s="116"/>
    </row>
    <row r="44" spans="1:47" ht="15" hidden="1" customHeight="1" outlineLevel="1" x14ac:dyDescent="0.25">
      <c r="A44" s="76" t="s">
        <v>54</v>
      </c>
      <c r="B44" s="106">
        <v>0</v>
      </c>
      <c r="C44" s="115">
        <v>0</v>
      </c>
      <c r="D44" s="115">
        <v>0</v>
      </c>
      <c r="E44" s="115">
        <v>0</v>
      </c>
      <c r="F44" s="116">
        <v>0</v>
      </c>
      <c r="G44" s="109"/>
      <c r="H44" s="106">
        <v>0</v>
      </c>
      <c r="I44" s="115">
        <v>0</v>
      </c>
      <c r="J44" s="115">
        <v>0</v>
      </c>
      <c r="K44" s="115">
        <v>0</v>
      </c>
      <c r="L44" s="116">
        <v>0</v>
      </c>
      <c r="M44" s="109"/>
      <c r="N44" s="106">
        <v>0</v>
      </c>
      <c r="O44" s="115">
        <v>0</v>
      </c>
      <c r="P44" s="115">
        <v>0</v>
      </c>
      <c r="Q44" s="115">
        <v>0</v>
      </c>
      <c r="R44" s="116">
        <v>0</v>
      </c>
      <c r="S44" s="109"/>
      <c r="T44" s="106">
        <v>0</v>
      </c>
      <c r="U44" s="115">
        <v>0</v>
      </c>
      <c r="V44" s="115">
        <v>0</v>
      </c>
      <c r="W44" s="115">
        <v>0</v>
      </c>
      <c r="X44" s="116">
        <v>0</v>
      </c>
      <c r="Y44" s="109"/>
      <c r="Z44" s="106">
        <v>92</v>
      </c>
      <c r="AA44" s="115">
        <v>119</v>
      </c>
      <c r="AB44" s="115">
        <v>123</v>
      </c>
      <c r="AC44" s="115">
        <v>190</v>
      </c>
      <c r="AD44" s="116">
        <v>524</v>
      </c>
      <c r="AE44" s="109"/>
      <c r="AF44" s="106">
        <v>100</v>
      </c>
      <c r="AG44" s="115">
        <v>104</v>
      </c>
      <c r="AH44" s="115">
        <v>110</v>
      </c>
      <c r="AI44" s="115">
        <v>111</v>
      </c>
      <c r="AJ44" s="116">
        <v>425</v>
      </c>
      <c r="AK44" s="109"/>
      <c r="AL44" s="106">
        <v>61</v>
      </c>
      <c r="AM44" s="115">
        <v>73</v>
      </c>
      <c r="AN44" s="115">
        <v>79</v>
      </c>
      <c r="AO44" s="115">
        <v>91</v>
      </c>
      <c r="AP44" s="116">
        <v>304</v>
      </c>
      <c r="AQ44" s="106">
        <v>0</v>
      </c>
      <c r="AR44" s="115">
        <v>0</v>
      </c>
      <c r="AS44" s="115"/>
      <c r="AT44" s="115"/>
      <c r="AU44" s="116"/>
    </row>
    <row r="45" spans="1:47" ht="15" hidden="1" customHeight="1" outlineLevel="1" x14ac:dyDescent="0.25">
      <c r="A45" s="76" t="s">
        <v>55</v>
      </c>
      <c r="B45" s="106">
        <v>1025</v>
      </c>
      <c r="C45" s="115">
        <v>-1</v>
      </c>
      <c r="D45" s="115">
        <v>0</v>
      </c>
      <c r="E45" s="115">
        <v>0</v>
      </c>
      <c r="F45" s="116">
        <v>0</v>
      </c>
      <c r="G45" s="109"/>
      <c r="H45" s="106">
        <v>0</v>
      </c>
      <c r="I45" s="115">
        <v>0</v>
      </c>
      <c r="J45" s="115">
        <v>0</v>
      </c>
      <c r="K45" s="115">
        <v>0</v>
      </c>
      <c r="L45" s="116">
        <v>0</v>
      </c>
      <c r="M45" s="109"/>
      <c r="N45" s="106">
        <v>0</v>
      </c>
      <c r="O45" s="115">
        <v>0</v>
      </c>
      <c r="P45" s="115">
        <v>0</v>
      </c>
      <c r="Q45" s="115">
        <v>0</v>
      </c>
      <c r="R45" s="116">
        <v>0</v>
      </c>
      <c r="S45" s="109"/>
      <c r="T45" s="106">
        <v>0</v>
      </c>
      <c r="U45" s="115">
        <v>0</v>
      </c>
      <c r="V45" s="115">
        <v>0</v>
      </c>
      <c r="W45" s="115">
        <v>0</v>
      </c>
      <c r="X45" s="116">
        <v>0</v>
      </c>
      <c r="Y45" s="109"/>
      <c r="Z45" s="106">
        <v>0</v>
      </c>
      <c r="AA45" s="115">
        <v>0</v>
      </c>
      <c r="AB45" s="115">
        <v>0</v>
      </c>
      <c r="AC45" s="115">
        <v>0</v>
      </c>
      <c r="AD45" s="116">
        <v>0</v>
      </c>
      <c r="AE45" s="109"/>
      <c r="AF45" s="106">
        <v>0</v>
      </c>
      <c r="AG45" s="115">
        <v>0</v>
      </c>
      <c r="AH45" s="115">
        <v>0</v>
      </c>
      <c r="AI45" s="115">
        <v>0</v>
      </c>
      <c r="AJ45" s="116">
        <v>0</v>
      </c>
      <c r="AK45" s="109"/>
      <c r="AL45" s="106">
        <v>0</v>
      </c>
      <c r="AM45" s="115">
        <v>0</v>
      </c>
      <c r="AN45" s="115">
        <v>0</v>
      </c>
      <c r="AO45" s="115">
        <v>0</v>
      </c>
      <c r="AP45" s="116">
        <v>0</v>
      </c>
      <c r="AQ45" s="106">
        <v>0</v>
      </c>
      <c r="AR45" s="115">
        <v>0</v>
      </c>
      <c r="AS45" s="115"/>
      <c r="AT45" s="115"/>
      <c r="AU45" s="116"/>
    </row>
    <row r="46" spans="1:47" ht="15" hidden="1" customHeight="1" outlineLevel="1" x14ac:dyDescent="0.25">
      <c r="A46" s="76" t="s">
        <v>56</v>
      </c>
      <c r="B46" s="106">
        <v>0</v>
      </c>
      <c r="C46" s="115">
        <v>0</v>
      </c>
      <c r="D46" s="115">
        <v>0</v>
      </c>
      <c r="E46" s="115">
        <v>0</v>
      </c>
      <c r="F46" s="116">
        <v>0</v>
      </c>
      <c r="G46" s="109"/>
      <c r="H46" s="106">
        <v>0</v>
      </c>
      <c r="I46" s="115">
        <v>0</v>
      </c>
      <c r="J46" s="115">
        <v>0</v>
      </c>
      <c r="K46" s="115">
        <v>0</v>
      </c>
      <c r="L46" s="116">
        <v>0</v>
      </c>
      <c r="M46" s="109"/>
      <c r="N46" s="106">
        <v>0</v>
      </c>
      <c r="O46" s="115">
        <v>0</v>
      </c>
      <c r="P46" s="115">
        <v>0</v>
      </c>
      <c r="Q46" s="115">
        <v>0</v>
      </c>
      <c r="R46" s="116">
        <v>0</v>
      </c>
      <c r="S46" s="109"/>
      <c r="T46" s="106">
        <v>0</v>
      </c>
      <c r="U46" s="115">
        <v>0</v>
      </c>
      <c r="V46" s="115">
        <v>0</v>
      </c>
      <c r="W46" s="115">
        <v>0</v>
      </c>
      <c r="X46" s="116">
        <v>0</v>
      </c>
      <c r="Y46" s="109"/>
      <c r="Z46" s="106">
        <v>0</v>
      </c>
      <c r="AA46" s="115">
        <v>0</v>
      </c>
      <c r="AB46" s="115">
        <v>0</v>
      </c>
      <c r="AC46" s="115">
        <v>0</v>
      </c>
      <c r="AD46" s="116">
        <v>0</v>
      </c>
      <c r="AE46" s="109"/>
      <c r="AF46" s="106">
        <v>0</v>
      </c>
      <c r="AG46" s="115">
        <v>0</v>
      </c>
      <c r="AH46" s="115">
        <v>0</v>
      </c>
      <c r="AI46" s="115">
        <v>0</v>
      </c>
      <c r="AJ46" s="116">
        <v>0</v>
      </c>
      <c r="AK46" s="109"/>
      <c r="AL46" s="106">
        <v>0</v>
      </c>
      <c r="AM46" s="115">
        <v>0</v>
      </c>
      <c r="AN46" s="115">
        <v>0</v>
      </c>
      <c r="AO46" s="115">
        <v>0</v>
      </c>
      <c r="AP46" s="116">
        <v>0</v>
      </c>
      <c r="AQ46" s="106">
        <v>0</v>
      </c>
      <c r="AR46" s="115">
        <v>0</v>
      </c>
      <c r="AS46" s="115"/>
      <c r="AT46" s="115"/>
      <c r="AU46" s="116"/>
    </row>
    <row r="47" spans="1:47" ht="15" hidden="1" customHeight="1" outlineLevel="1" x14ac:dyDescent="0.25">
      <c r="A47" s="76" t="s">
        <v>7</v>
      </c>
      <c r="B47" s="106">
        <v>0</v>
      </c>
      <c r="C47" s="115">
        <v>0</v>
      </c>
      <c r="D47" s="115">
        <v>0</v>
      </c>
      <c r="E47" s="115">
        <v>0</v>
      </c>
      <c r="F47" s="116">
        <v>0</v>
      </c>
      <c r="G47" s="109"/>
      <c r="H47" s="106">
        <v>125</v>
      </c>
      <c r="I47" s="115">
        <v>125</v>
      </c>
      <c r="J47" s="115">
        <v>58</v>
      </c>
      <c r="K47" s="115">
        <v>0</v>
      </c>
      <c r="L47" s="116">
        <v>308</v>
      </c>
      <c r="M47" s="109"/>
      <c r="N47" s="106">
        <v>125</v>
      </c>
      <c r="O47" s="115">
        <v>125</v>
      </c>
      <c r="P47" s="115">
        <v>125</v>
      </c>
      <c r="Q47" s="115">
        <v>125</v>
      </c>
      <c r="R47" s="116">
        <v>500</v>
      </c>
      <c r="S47" s="109"/>
      <c r="T47" s="106">
        <v>125</v>
      </c>
      <c r="U47" s="115">
        <v>125</v>
      </c>
      <c r="V47" s="115">
        <v>125</v>
      </c>
      <c r="W47" s="115">
        <v>125</v>
      </c>
      <c r="X47" s="116">
        <v>500</v>
      </c>
      <c r="Y47" s="109"/>
      <c r="Z47" s="106">
        <v>125</v>
      </c>
      <c r="AA47" s="115">
        <v>125</v>
      </c>
      <c r="AB47" s="115">
        <v>125</v>
      </c>
      <c r="AC47" s="115">
        <v>125</v>
      </c>
      <c r="AD47" s="116">
        <v>500</v>
      </c>
      <c r="AE47" s="109"/>
      <c r="AF47" s="106">
        <v>125</v>
      </c>
      <c r="AG47" s="115">
        <v>125</v>
      </c>
      <c r="AH47" s="115">
        <v>125</v>
      </c>
      <c r="AI47" s="115">
        <v>0</v>
      </c>
      <c r="AJ47" s="116">
        <v>375</v>
      </c>
      <c r="AK47" s="109"/>
      <c r="AL47" s="106">
        <v>121</v>
      </c>
      <c r="AM47" s="115">
        <v>125</v>
      </c>
      <c r="AN47" s="115">
        <v>125</v>
      </c>
      <c r="AO47" s="115">
        <v>125</v>
      </c>
      <c r="AP47" s="116">
        <v>496</v>
      </c>
      <c r="AQ47" s="106">
        <v>0</v>
      </c>
      <c r="AR47" s="115">
        <v>0</v>
      </c>
      <c r="AS47" s="115"/>
      <c r="AT47" s="115"/>
      <c r="AU47" s="116"/>
    </row>
    <row r="48" spans="1:47" ht="17.25" hidden="1" customHeight="1" outlineLevel="1" x14ac:dyDescent="0.4">
      <c r="A48" s="76" t="s">
        <v>27</v>
      </c>
      <c r="B48" s="110">
        <v>0</v>
      </c>
      <c r="C48" s="111">
        <v>0</v>
      </c>
      <c r="D48" s="111">
        <v>0</v>
      </c>
      <c r="E48" s="111">
        <v>0</v>
      </c>
      <c r="F48" s="112">
        <v>0</v>
      </c>
      <c r="G48" s="109"/>
      <c r="H48" s="110">
        <v>0</v>
      </c>
      <c r="I48" s="111">
        <v>0</v>
      </c>
      <c r="J48" s="111">
        <v>0</v>
      </c>
      <c r="K48" s="111">
        <v>0</v>
      </c>
      <c r="L48" s="112">
        <v>0</v>
      </c>
      <c r="M48" s="109"/>
      <c r="N48" s="110">
        <v>0</v>
      </c>
      <c r="O48" s="111">
        <v>0</v>
      </c>
      <c r="P48" s="111">
        <v>0</v>
      </c>
      <c r="Q48" s="111">
        <v>0</v>
      </c>
      <c r="R48" s="112">
        <v>0</v>
      </c>
      <c r="S48" s="109"/>
      <c r="T48" s="110">
        <v>0</v>
      </c>
      <c r="U48" s="111">
        <v>0</v>
      </c>
      <c r="V48" s="111">
        <v>0</v>
      </c>
      <c r="W48" s="111">
        <v>0</v>
      </c>
      <c r="X48" s="112">
        <v>0</v>
      </c>
      <c r="Y48" s="109"/>
      <c r="Z48" s="110">
        <v>0</v>
      </c>
      <c r="AA48" s="111">
        <v>0</v>
      </c>
      <c r="AB48" s="111">
        <v>0</v>
      </c>
      <c r="AC48" s="111">
        <v>-8</v>
      </c>
      <c r="AD48" s="112">
        <v>-8</v>
      </c>
      <c r="AE48" s="109"/>
      <c r="AF48" s="110">
        <v>0</v>
      </c>
      <c r="AG48" s="111">
        <v>0</v>
      </c>
      <c r="AH48" s="111">
        <v>14</v>
      </c>
      <c r="AI48" s="111">
        <v>-58</v>
      </c>
      <c r="AJ48" s="112">
        <v>-44</v>
      </c>
      <c r="AK48" s="109"/>
      <c r="AL48" s="110">
        <v>0</v>
      </c>
      <c r="AM48" s="111">
        <v>0</v>
      </c>
      <c r="AN48" s="111">
        <v>0</v>
      </c>
      <c r="AO48" s="111">
        <v>22</v>
      </c>
      <c r="AP48" s="112">
        <v>22</v>
      </c>
      <c r="AQ48" s="110">
        <v>0</v>
      </c>
      <c r="AR48" s="111">
        <v>0</v>
      </c>
      <c r="AS48" s="111"/>
      <c r="AT48" s="111"/>
      <c r="AU48" s="112"/>
    </row>
    <row r="49" spans="1:47" s="99" customFormat="1" collapsed="1" x14ac:dyDescent="0.25">
      <c r="A49" s="88" t="s">
        <v>58</v>
      </c>
      <c r="B49" s="107">
        <v>8622</v>
      </c>
      <c r="C49" s="117">
        <v>15504</v>
      </c>
      <c r="D49" s="117">
        <v>0</v>
      </c>
      <c r="E49" s="117">
        <v>0</v>
      </c>
      <c r="F49" s="118">
        <v>0</v>
      </c>
      <c r="G49" s="108"/>
      <c r="H49" s="107">
        <v>8793</v>
      </c>
      <c r="I49" s="117">
        <v>12577</v>
      </c>
      <c r="J49" s="117">
        <v>17347</v>
      </c>
      <c r="K49" s="117">
        <v>10586</v>
      </c>
      <c r="L49" s="118">
        <v>49303</v>
      </c>
      <c r="M49" s="108"/>
      <c r="N49" s="107">
        <v>6387</v>
      </c>
      <c r="O49" s="117">
        <v>9777</v>
      </c>
      <c r="P49" s="117">
        <v>13364</v>
      </c>
      <c r="Q49" s="117">
        <v>6444</v>
      </c>
      <c r="R49" s="118">
        <v>35972</v>
      </c>
      <c r="S49" s="108"/>
      <c r="T49" s="107">
        <v>6970</v>
      </c>
      <c r="U49" s="117">
        <v>6618</v>
      </c>
      <c r="V49" s="117">
        <v>12054</v>
      </c>
      <c r="W49" s="117">
        <v>5123</v>
      </c>
      <c r="X49" s="118">
        <v>30765</v>
      </c>
      <c r="Y49" s="108"/>
      <c r="Z49" s="107">
        <v>4606</v>
      </c>
      <c r="AA49" s="117">
        <v>4797</v>
      </c>
      <c r="AB49" s="117">
        <v>12212</v>
      </c>
      <c r="AC49" s="117">
        <v>5167</v>
      </c>
      <c r="AD49" s="118">
        <v>26782</v>
      </c>
      <c r="AE49" s="108"/>
      <c r="AF49" s="107">
        <v>1053</v>
      </c>
      <c r="AG49" s="117">
        <v>3844</v>
      </c>
      <c r="AH49" s="117">
        <v>6603</v>
      </c>
      <c r="AI49" s="117">
        <v>6467</v>
      </c>
      <c r="AJ49" s="118">
        <v>17967</v>
      </c>
      <c r="AK49" s="108"/>
      <c r="AL49" s="107">
        <v>1878</v>
      </c>
      <c r="AM49" s="117">
        <v>4983</v>
      </c>
      <c r="AN49" s="117">
        <v>8238</v>
      </c>
      <c r="AO49" s="117">
        <v>3161</v>
      </c>
      <c r="AP49" s="118">
        <v>18260</v>
      </c>
      <c r="AQ49" s="107">
        <v>0</v>
      </c>
      <c r="AR49" s="117">
        <v>0</v>
      </c>
      <c r="AS49" s="117"/>
      <c r="AT49" s="117"/>
      <c r="AU49" s="103"/>
    </row>
    <row r="50" spans="1:47" x14ac:dyDescent="0.25">
      <c r="A50" s="76"/>
      <c r="B50" s="107"/>
      <c r="C50" s="109"/>
      <c r="D50" s="109"/>
      <c r="E50" s="109"/>
      <c r="F50" s="119"/>
      <c r="G50" s="76"/>
      <c r="H50" s="107"/>
      <c r="I50" s="109"/>
      <c r="J50" s="109"/>
      <c r="K50" s="109"/>
      <c r="L50" s="119"/>
      <c r="M50" s="76"/>
      <c r="N50" s="107"/>
      <c r="O50" s="109"/>
      <c r="P50" s="109"/>
      <c r="Q50" s="109"/>
      <c r="R50" s="119"/>
      <c r="S50" s="109"/>
      <c r="T50" s="107"/>
      <c r="U50" s="109"/>
      <c r="V50" s="109"/>
      <c r="W50" s="109"/>
      <c r="X50" s="119"/>
      <c r="Y50" s="109"/>
      <c r="Z50" s="107"/>
      <c r="AA50" s="109"/>
      <c r="AB50" s="109"/>
      <c r="AC50" s="109"/>
      <c r="AD50" s="119"/>
      <c r="AE50" s="109"/>
      <c r="AF50" s="107"/>
      <c r="AG50" s="109"/>
      <c r="AH50" s="109"/>
      <c r="AI50" s="109"/>
      <c r="AJ50" s="119"/>
      <c r="AK50" s="109"/>
      <c r="AL50" s="107"/>
      <c r="AM50" s="109"/>
      <c r="AN50" s="109"/>
      <c r="AO50" s="109"/>
      <c r="AP50" s="119"/>
      <c r="AQ50" s="107"/>
      <c r="AR50" s="109"/>
      <c r="AS50" s="109"/>
      <c r="AT50" s="109"/>
      <c r="AU50" s="119"/>
    </row>
    <row r="51" spans="1:47" x14ac:dyDescent="0.25">
      <c r="A51" s="76"/>
      <c r="B51" s="107"/>
      <c r="C51" s="109"/>
      <c r="D51" s="109"/>
      <c r="E51" s="109"/>
      <c r="F51" s="119"/>
      <c r="G51" s="76"/>
      <c r="H51" s="107"/>
      <c r="I51" s="109"/>
      <c r="J51" s="109"/>
      <c r="K51" s="109"/>
      <c r="L51" s="119"/>
      <c r="M51" s="76"/>
      <c r="N51" s="107"/>
      <c r="O51" s="109"/>
      <c r="P51" s="109"/>
      <c r="Q51" s="109"/>
      <c r="R51" s="119"/>
      <c r="S51" s="109"/>
      <c r="T51" s="107"/>
      <c r="U51" s="109"/>
      <c r="V51" s="109"/>
      <c r="W51" s="109"/>
      <c r="X51" s="119"/>
      <c r="Y51" s="109"/>
      <c r="Z51" s="107"/>
      <c r="AA51" s="109"/>
      <c r="AB51" s="109"/>
      <c r="AC51" s="109"/>
      <c r="AD51" s="119"/>
      <c r="AE51" s="109"/>
      <c r="AF51" s="107"/>
      <c r="AG51" s="109"/>
      <c r="AH51" s="109"/>
      <c r="AI51" s="109"/>
      <c r="AJ51" s="119"/>
      <c r="AK51" s="109"/>
      <c r="AL51" s="107"/>
      <c r="AM51" s="109"/>
      <c r="AN51" s="109"/>
      <c r="AO51" s="109"/>
      <c r="AP51" s="119"/>
      <c r="AQ51" s="107"/>
      <c r="AR51" s="109"/>
      <c r="AS51" s="109"/>
      <c r="AT51" s="109"/>
      <c r="AU51" s="119"/>
    </row>
    <row r="52" spans="1:47" s="99" customFormat="1" x14ac:dyDescent="0.25">
      <c r="A52" s="88" t="s">
        <v>18</v>
      </c>
      <c r="B52" s="107">
        <v>223775</v>
      </c>
      <c r="C52" s="117">
        <v>236286</v>
      </c>
      <c r="D52" s="117">
        <v>0</v>
      </c>
      <c r="E52" s="117">
        <v>0</v>
      </c>
      <c r="F52" s="118"/>
      <c r="G52" s="108"/>
      <c r="H52" s="107">
        <v>147429</v>
      </c>
      <c r="I52" s="117">
        <v>174475</v>
      </c>
      <c r="J52" s="117">
        <v>167964</v>
      </c>
      <c r="K52" s="117">
        <v>157729</v>
      </c>
      <c r="L52" s="118"/>
      <c r="M52" s="108"/>
      <c r="N52" s="107">
        <v>132665</v>
      </c>
      <c r="O52" s="117">
        <v>169775</v>
      </c>
      <c r="P52" s="117">
        <v>157795</v>
      </c>
      <c r="Q52" s="117">
        <v>142121</v>
      </c>
      <c r="R52" s="118"/>
      <c r="S52" s="108"/>
      <c r="T52" s="107">
        <v>133054</v>
      </c>
      <c r="U52" s="117">
        <v>146062</v>
      </c>
      <c r="V52" s="117">
        <v>142076</v>
      </c>
      <c r="W52" s="117">
        <v>129955</v>
      </c>
      <c r="X52" s="118"/>
      <c r="Y52" s="108"/>
      <c r="Z52" s="107">
        <v>120729</v>
      </c>
      <c r="AA52" s="117">
        <v>132308</v>
      </c>
      <c r="AB52" s="117">
        <v>145890</v>
      </c>
      <c r="AC52" s="117">
        <v>130823</v>
      </c>
      <c r="AD52" s="118"/>
      <c r="AE52" s="108"/>
      <c r="AF52" s="107">
        <v>118747</v>
      </c>
      <c r="AG52" s="117">
        <v>127951</v>
      </c>
      <c r="AH52" s="117">
        <v>126594</v>
      </c>
      <c r="AI52" s="117">
        <v>119448</v>
      </c>
      <c r="AJ52" s="118"/>
      <c r="AK52" s="108"/>
      <c r="AL52" s="107">
        <v>102776</v>
      </c>
      <c r="AM52" s="117">
        <v>115088</v>
      </c>
      <c r="AN52" s="117">
        <v>108546</v>
      </c>
      <c r="AO52" s="117">
        <v>122877</v>
      </c>
      <c r="AP52" s="118"/>
      <c r="AQ52" s="107">
        <v>0</v>
      </c>
      <c r="AR52" s="102">
        <v>0</v>
      </c>
      <c r="AS52" s="102"/>
      <c r="AT52" s="102"/>
      <c r="AU52" s="118"/>
    </row>
    <row r="53" spans="1:47" s="99" customFormat="1" ht="7.5" customHeight="1" x14ac:dyDescent="0.25">
      <c r="A53" s="88"/>
      <c r="B53" s="107"/>
      <c r="C53" s="117"/>
      <c r="D53" s="108"/>
      <c r="E53" s="117"/>
      <c r="F53" s="118"/>
      <c r="G53" s="109"/>
      <c r="H53" s="107"/>
      <c r="I53" s="117"/>
      <c r="J53" s="108"/>
      <c r="K53" s="117"/>
      <c r="L53" s="118"/>
      <c r="M53" s="109"/>
      <c r="N53" s="107"/>
      <c r="O53" s="117"/>
      <c r="P53" s="108"/>
      <c r="Q53" s="117"/>
      <c r="R53" s="118"/>
      <c r="S53" s="109"/>
      <c r="T53" s="107"/>
      <c r="U53" s="117"/>
      <c r="V53" s="108"/>
      <c r="W53" s="117"/>
      <c r="X53" s="118"/>
      <c r="Y53" s="109"/>
      <c r="Z53" s="107"/>
      <c r="AA53" s="117"/>
      <c r="AB53" s="108"/>
      <c r="AC53" s="117"/>
      <c r="AD53" s="118"/>
      <c r="AE53" s="109"/>
      <c r="AF53" s="107"/>
      <c r="AG53" s="117"/>
      <c r="AH53" s="108"/>
      <c r="AI53" s="117"/>
      <c r="AJ53" s="118"/>
      <c r="AK53" s="109"/>
      <c r="AL53" s="107"/>
      <c r="AM53" s="117"/>
      <c r="AN53" s="108"/>
      <c r="AO53" s="117"/>
      <c r="AP53" s="118"/>
      <c r="AQ53" s="107"/>
      <c r="AR53" s="117"/>
      <c r="AS53" s="117"/>
      <c r="AT53" s="117"/>
      <c r="AU53" s="118"/>
    </row>
    <row r="54" spans="1:47" ht="15" hidden="1" customHeight="1" outlineLevel="1" x14ac:dyDescent="0.25">
      <c r="A54" s="76" t="s">
        <v>19</v>
      </c>
      <c r="B54" s="106">
        <v>0</v>
      </c>
      <c r="C54" s="115">
        <v>0</v>
      </c>
      <c r="D54" s="115">
        <v>0</v>
      </c>
      <c r="E54" s="115">
        <v>0</v>
      </c>
      <c r="F54" s="105"/>
      <c r="G54" s="109"/>
      <c r="H54" s="106">
        <v>52990</v>
      </c>
      <c r="I54" s="115">
        <v>65741</v>
      </c>
      <c r="J54" s="115">
        <v>0</v>
      </c>
      <c r="K54" s="115">
        <v>0</v>
      </c>
      <c r="L54" s="105"/>
      <c r="M54" s="109"/>
      <c r="N54" s="106">
        <v>10200</v>
      </c>
      <c r="O54" s="115">
        <v>82533</v>
      </c>
      <c r="P54" s="115">
        <v>73656</v>
      </c>
      <c r="Q54" s="115">
        <v>59417</v>
      </c>
      <c r="R54" s="105"/>
      <c r="S54" s="109"/>
      <c r="T54" s="106">
        <v>30582</v>
      </c>
      <c r="U54" s="115">
        <v>33148</v>
      </c>
      <c r="V54" s="115">
        <v>28151</v>
      </c>
      <c r="W54" s="115">
        <v>15348</v>
      </c>
      <c r="X54" s="105"/>
      <c r="Y54" s="109"/>
      <c r="Z54" s="106">
        <v>39117</v>
      </c>
      <c r="AA54" s="115">
        <v>42196</v>
      </c>
      <c r="AB54" s="115">
        <v>43111</v>
      </c>
      <c r="AC54" s="115">
        <v>33752</v>
      </c>
      <c r="AD54" s="105"/>
      <c r="AE54" s="109"/>
      <c r="AF54" s="106">
        <v>49093</v>
      </c>
      <c r="AG54" s="115">
        <v>53922</v>
      </c>
      <c r="AH54" s="115">
        <v>50596</v>
      </c>
      <c r="AI54" s="115">
        <v>40772</v>
      </c>
      <c r="AJ54" s="105"/>
      <c r="AK54" s="109"/>
      <c r="AL54" s="106">
        <v>55970</v>
      </c>
      <c r="AM54" s="115">
        <v>62256</v>
      </c>
      <c r="AN54" s="115">
        <v>53125</v>
      </c>
      <c r="AO54" s="115">
        <v>50134</v>
      </c>
      <c r="AP54" s="105"/>
      <c r="AQ54" s="106">
        <v>0</v>
      </c>
      <c r="AR54" s="104">
        <v>0</v>
      </c>
      <c r="AS54" s="104"/>
      <c r="AT54" s="104"/>
      <c r="AU54" s="105"/>
    </row>
    <row r="55" spans="1:47" ht="15" hidden="1" customHeight="1" outlineLevel="1" x14ac:dyDescent="0.25">
      <c r="A55" s="76" t="s">
        <v>21</v>
      </c>
      <c r="B55" s="106">
        <v>125498</v>
      </c>
      <c r="C55" s="115">
        <v>124128</v>
      </c>
      <c r="D55" s="115">
        <v>0</v>
      </c>
      <c r="E55" s="115">
        <v>0</v>
      </c>
      <c r="F55" s="105"/>
      <c r="G55" s="109"/>
      <c r="H55" s="106">
        <v>60610</v>
      </c>
      <c r="I55" s="115">
        <v>68732</v>
      </c>
      <c r="J55" s="115">
        <v>81379</v>
      </c>
      <c r="K55" s="115">
        <v>65437</v>
      </c>
      <c r="L55" s="105"/>
      <c r="M55" s="109"/>
      <c r="N55" s="106">
        <v>51428</v>
      </c>
      <c r="O55" s="115">
        <v>65921</v>
      </c>
      <c r="P55" s="115">
        <v>56724</v>
      </c>
      <c r="Q55" s="115">
        <v>53123</v>
      </c>
      <c r="R55" s="105"/>
      <c r="S55" s="109"/>
      <c r="T55" s="106">
        <v>46750</v>
      </c>
      <c r="U55" s="115">
        <v>54322</v>
      </c>
      <c r="V55" s="115">
        <v>48681</v>
      </c>
      <c r="W55" s="115">
        <v>47313</v>
      </c>
      <c r="X55" s="105"/>
      <c r="Y55" s="109"/>
      <c r="Z55" s="106">
        <v>37903</v>
      </c>
      <c r="AA55" s="115">
        <v>44783</v>
      </c>
      <c r="AB55" s="115">
        <v>51204</v>
      </c>
      <c r="AC55" s="115">
        <v>44344</v>
      </c>
      <c r="AD55" s="105"/>
      <c r="AE55" s="109"/>
      <c r="AF55" s="106">
        <v>33842</v>
      </c>
      <c r="AG55" s="115">
        <v>37332</v>
      </c>
      <c r="AH55" s="115">
        <v>36484</v>
      </c>
      <c r="AI55" s="115">
        <v>36505</v>
      </c>
      <c r="AJ55" s="105"/>
      <c r="AK55" s="109"/>
      <c r="AL55" s="106">
        <v>15649</v>
      </c>
      <c r="AM55" s="115">
        <v>20049</v>
      </c>
      <c r="AN55" s="115">
        <v>19107</v>
      </c>
      <c r="AO55" s="115">
        <v>36025</v>
      </c>
      <c r="AP55" s="105"/>
      <c r="AQ55" s="106">
        <v>0</v>
      </c>
      <c r="AR55" s="104">
        <v>0</v>
      </c>
      <c r="AS55" s="104"/>
      <c r="AT55" s="104"/>
      <c r="AU55" s="105"/>
    </row>
    <row r="56" spans="1:47" s="99" customFormat="1" collapsed="1" x14ac:dyDescent="0.25">
      <c r="A56" s="88" t="s">
        <v>22</v>
      </c>
      <c r="B56" s="107">
        <v>125498</v>
      </c>
      <c r="C56" s="117">
        <v>124128</v>
      </c>
      <c r="D56" s="117">
        <v>0</v>
      </c>
      <c r="E56" s="117">
        <v>0</v>
      </c>
      <c r="F56" s="103"/>
      <c r="G56" s="108"/>
      <c r="H56" s="107">
        <v>113600</v>
      </c>
      <c r="I56" s="117">
        <v>134473</v>
      </c>
      <c r="J56" s="117">
        <v>81379</v>
      </c>
      <c r="K56" s="117">
        <v>65437</v>
      </c>
      <c r="L56" s="103"/>
      <c r="M56" s="108"/>
      <c r="N56" s="107">
        <v>61628</v>
      </c>
      <c r="O56" s="117">
        <v>148454</v>
      </c>
      <c r="P56" s="117">
        <v>130380</v>
      </c>
      <c r="Q56" s="117">
        <v>112540</v>
      </c>
      <c r="R56" s="103"/>
      <c r="S56" s="108"/>
      <c r="T56" s="107">
        <v>77332</v>
      </c>
      <c r="U56" s="117">
        <v>87470</v>
      </c>
      <c r="V56" s="117">
        <v>76832</v>
      </c>
      <c r="W56" s="117">
        <v>62661</v>
      </c>
      <c r="X56" s="103"/>
      <c r="Y56" s="108"/>
      <c r="Z56" s="107">
        <v>77020</v>
      </c>
      <c r="AA56" s="117">
        <v>86979</v>
      </c>
      <c r="AB56" s="117">
        <v>94315</v>
      </c>
      <c r="AC56" s="117">
        <v>78096</v>
      </c>
      <c r="AD56" s="103"/>
      <c r="AE56" s="108"/>
      <c r="AF56" s="107">
        <v>82935</v>
      </c>
      <c r="AG56" s="117">
        <v>91254</v>
      </c>
      <c r="AH56" s="117">
        <v>87080</v>
      </c>
      <c r="AI56" s="117">
        <v>77277</v>
      </c>
      <c r="AJ56" s="103"/>
      <c r="AK56" s="108"/>
      <c r="AL56" s="107">
        <v>71619</v>
      </c>
      <c r="AM56" s="117">
        <v>82305</v>
      </c>
      <c r="AN56" s="117">
        <v>72232</v>
      </c>
      <c r="AO56" s="117">
        <v>86159</v>
      </c>
      <c r="AP56" s="103"/>
      <c r="AQ56" s="107">
        <v>0</v>
      </c>
      <c r="AR56" s="102">
        <v>0</v>
      </c>
      <c r="AS56" s="102"/>
      <c r="AT56" s="102"/>
      <c r="AU56" s="103"/>
    </row>
    <row r="57" spans="1:47" s="99" customFormat="1" ht="7.5" customHeight="1" x14ac:dyDescent="0.25">
      <c r="A57" s="88"/>
      <c r="B57" s="107"/>
      <c r="C57" s="117"/>
      <c r="D57" s="117"/>
      <c r="E57" s="117"/>
      <c r="F57" s="103"/>
      <c r="G57" s="109"/>
      <c r="H57" s="107"/>
      <c r="I57" s="117"/>
      <c r="J57" s="117"/>
      <c r="K57" s="117"/>
      <c r="L57" s="103"/>
      <c r="M57" s="109"/>
      <c r="N57" s="107"/>
      <c r="O57" s="117"/>
      <c r="P57" s="117"/>
      <c r="Q57" s="117"/>
      <c r="R57" s="103"/>
      <c r="S57" s="109"/>
      <c r="T57" s="107"/>
      <c r="U57" s="117"/>
      <c r="V57" s="117"/>
      <c r="W57" s="117"/>
      <c r="X57" s="103"/>
      <c r="Y57" s="109"/>
      <c r="Z57" s="107"/>
      <c r="AA57" s="117"/>
      <c r="AB57" s="117"/>
      <c r="AC57" s="117"/>
      <c r="AD57" s="103"/>
      <c r="AE57" s="109"/>
      <c r="AF57" s="107"/>
      <c r="AG57" s="117"/>
      <c r="AH57" s="117"/>
      <c r="AI57" s="117"/>
      <c r="AJ57" s="103"/>
      <c r="AK57" s="109"/>
      <c r="AL57" s="107"/>
      <c r="AM57" s="117"/>
      <c r="AN57" s="117"/>
      <c r="AO57" s="117"/>
      <c r="AP57" s="103"/>
      <c r="AQ57" s="107"/>
      <c r="AR57" s="117"/>
      <c r="AS57" s="117"/>
      <c r="AT57" s="117"/>
      <c r="AU57" s="103"/>
    </row>
    <row r="58" spans="1:47" s="99" customFormat="1" x14ac:dyDescent="0.25">
      <c r="A58" s="88" t="s">
        <v>29</v>
      </c>
      <c r="B58" s="107">
        <v>98277</v>
      </c>
      <c r="C58" s="117">
        <v>112158</v>
      </c>
      <c r="D58" s="117">
        <v>0</v>
      </c>
      <c r="E58" s="117">
        <v>0</v>
      </c>
      <c r="F58" s="103"/>
      <c r="G58" s="108"/>
      <c r="H58" s="107">
        <v>33829</v>
      </c>
      <c r="I58" s="117">
        <v>40002</v>
      </c>
      <c r="J58" s="117">
        <v>86585</v>
      </c>
      <c r="K58" s="117">
        <v>92292</v>
      </c>
      <c r="L58" s="103"/>
      <c r="M58" s="108"/>
      <c r="N58" s="107">
        <v>71037</v>
      </c>
      <c r="O58" s="117">
        <v>21321</v>
      </c>
      <c r="P58" s="117">
        <v>27415</v>
      </c>
      <c r="Q58" s="117">
        <v>29581</v>
      </c>
      <c r="R58" s="103"/>
      <c r="S58" s="108"/>
      <c r="T58" s="107">
        <v>55722</v>
      </c>
      <c r="U58" s="117">
        <v>58592</v>
      </c>
      <c r="V58" s="117">
        <v>65244</v>
      </c>
      <c r="W58" s="117">
        <v>67294</v>
      </c>
      <c r="X58" s="103"/>
      <c r="Y58" s="108"/>
      <c r="Z58" s="107">
        <v>43709</v>
      </c>
      <c r="AA58" s="117">
        <v>45329</v>
      </c>
      <c r="AB58" s="117">
        <v>51575</v>
      </c>
      <c r="AC58" s="117">
        <v>52727</v>
      </c>
      <c r="AD58" s="103"/>
      <c r="AE58" s="108"/>
      <c r="AF58" s="107">
        <v>35812</v>
      </c>
      <c r="AG58" s="117">
        <v>36697</v>
      </c>
      <c r="AH58" s="117">
        <v>39514</v>
      </c>
      <c r="AI58" s="117">
        <v>42171</v>
      </c>
      <c r="AJ58" s="103"/>
      <c r="AK58" s="108"/>
      <c r="AL58" s="107">
        <v>31157</v>
      </c>
      <c r="AM58" s="117">
        <v>32783</v>
      </c>
      <c r="AN58" s="117">
        <v>36314</v>
      </c>
      <c r="AO58" s="117">
        <v>36718</v>
      </c>
      <c r="AP58" s="103"/>
      <c r="AQ58" s="107">
        <v>0</v>
      </c>
      <c r="AR58" s="102">
        <v>0</v>
      </c>
      <c r="AS58" s="102"/>
      <c r="AT58" s="102"/>
      <c r="AU58" s="103"/>
    </row>
    <row r="59" spans="1:47" ht="7.5" customHeight="1" x14ac:dyDescent="0.25">
      <c r="A59" s="76"/>
      <c r="B59" s="107"/>
      <c r="C59" s="115"/>
      <c r="D59" s="115"/>
      <c r="E59" s="115"/>
      <c r="F59" s="116"/>
      <c r="G59" s="76"/>
      <c r="H59" s="107"/>
      <c r="I59" s="115"/>
      <c r="J59" s="115"/>
      <c r="K59" s="115"/>
      <c r="L59" s="116"/>
      <c r="M59" s="76"/>
      <c r="N59" s="107"/>
      <c r="O59" s="115"/>
      <c r="P59" s="115"/>
      <c r="Q59" s="115"/>
      <c r="R59" s="116"/>
      <c r="S59" s="109"/>
      <c r="T59" s="107"/>
      <c r="U59" s="115"/>
      <c r="V59" s="115"/>
      <c r="W59" s="115"/>
      <c r="X59" s="116"/>
      <c r="Y59" s="109"/>
      <c r="Z59" s="107"/>
      <c r="AA59" s="115"/>
      <c r="AB59" s="115"/>
      <c r="AC59" s="115"/>
      <c r="AD59" s="116"/>
      <c r="AE59" s="109"/>
      <c r="AF59" s="107"/>
      <c r="AG59" s="115"/>
      <c r="AH59" s="115"/>
      <c r="AI59" s="115"/>
      <c r="AJ59" s="116"/>
      <c r="AK59" s="109"/>
      <c r="AL59" s="107"/>
      <c r="AM59" s="115"/>
      <c r="AN59" s="115"/>
      <c r="AO59" s="115"/>
      <c r="AP59" s="116"/>
      <c r="AQ59" s="107"/>
      <c r="AR59" s="115"/>
      <c r="AS59" s="115"/>
      <c r="AT59" s="115"/>
      <c r="AU59" s="116"/>
    </row>
    <row r="60" spans="1:47" s="99" customFormat="1" x14ac:dyDescent="0.25">
      <c r="A60" s="76"/>
      <c r="B60" s="107"/>
      <c r="C60" s="117"/>
      <c r="D60" s="117"/>
      <c r="E60" s="117"/>
      <c r="F60" s="118"/>
      <c r="G60" s="109"/>
      <c r="H60" s="107"/>
      <c r="I60" s="117"/>
      <c r="J60" s="117"/>
      <c r="K60" s="117"/>
      <c r="L60" s="118"/>
      <c r="M60" s="109"/>
      <c r="N60" s="107"/>
      <c r="O60" s="117"/>
      <c r="P60" s="117"/>
      <c r="Q60" s="117"/>
      <c r="R60" s="118"/>
      <c r="S60" s="109"/>
      <c r="T60" s="107"/>
      <c r="U60" s="117"/>
      <c r="V60" s="117"/>
      <c r="W60" s="117"/>
      <c r="X60" s="118"/>
      <c r="Y60" s="109"/>
      <c r="Z60" s="107"/>
      <c r="AA60" s="117"/>
      <c r="AB60" s="117"/>
      <c r="AC60" s="117"/>
      <c r="AD60" s="118"/>
      <c r="AE60" s="109"/>
      <c r="AF60" s="107"/>
      <c r="AG60" s="117"/>
      <c r="AH60" s="117"/>
      <c r="AI60" s="117"/>
      <c r="AJ60" s="118"/>
      <c r="AK60" s="109"/>
      <c r="AL60" s="107"/>
      <c r="AM60" s="117"/>
      <c r="AN60" s="117"/>
      <c r="AO60" s="117"/>
      <c r="AP60" s="118"/>
      <c r="AQ60" s="107"/>
      <c r="AR60" s="102"/>
      <c r="AS60" s="102"/>
      <c r="AT60" s="102"/>
      <c r="AU60" s="118"/>
    </row>
    <row r="61" spans="1:47" s="99" customFormat="1" x14ac:dyDescent="0.25">
      <c r="A61" s="88" t="s">
        <v>59</v>
      </c>
      <c r="B61" s="107">
        <v>940</v>
      </c>
      <c r="C61" s="117">
        <v>2241</v>
      </c>
      <c r="D61" s="108">
        <v>2381</v>
      </c>
      <c r="E61" s="117">
        <v>0</v>
      </c>
      <c r="F61" s="118"/>
      <c r="G61" s="109"/>
      <c r="H61" s="107">
        <v>853</v>
      </c>
      <c r="I61" s="117">
        <v>1817</v>
      </c>
      <c r="J61" s="108">
        <v>2486</v>
      </c>
      <c r="K61" s="117">
        <v>3932</v>
      </c>
      <c r="L61" s="118"/>
      <c r="M61" s="109"/>
      <c r="N61" s="107">
        <v>1313</v>
      </c>
      <c r="O61" s="117">
        <v>2790</v>
      </c>
      <c r="P61" s="108">
        <v>3252</v>
      </c>
      <c r="Q61" s="117">
        <v>4096</v>
      </c>
      <c r="R61" s="118"/>
      <c r="S61" s="109"/>
      <c r="T61" s="107">
        <v>140</v>
      </c>
      <c r="U61" s="117">
        <v>198</v>
      </c>
      <c r="V61" s="108">
        <v>443</v>
      </c>
      <c r="W61" s="117">
        <v>1001</v>
      </c>
      <c r="X61" s="118"/>
      <c r="Y61" s="109"/>
      <c r="Z61" s="107">
        <v>151</v>
      </c>
      <c r="AA61" s="117">
        <v>357</v>
      </c>
      <c r="AB61" s="108">
        <v>651</v>
      </c>
      <c r="AC61" s="117">
        <v>877</v>
      </c>
      <c r="AD61" s="118"/>
      <c r="AE61" s="109"/>
      <c r="AF61" s="107">
        <v>19</v>
      </c>
      <c r="AG61" s="117">
        <v>224</v>
      </c>
      <c r="AH61" s="108">
        <v>334</v>
      </c>
      <c r="AI61" s="117">
        <v>741</v>
      </c>
      <c r="AJ61" s="118"/>
      <c r="AK61" s="109"/>
      <c r="AL61" s="107">
        <v>686</v>
      </c>
      <c r="AM61" s="117">
        <v>706</v>
      </c>
      <c r="AN61" s="108">
        <v>1185</v>
      </c>
      <c r="AO61" s="117">
        <v>1601</v>
      </c>
      <c r="AP61" s="118"/>
      <c r="AQ61" s="107"/>
      <c r="AR61" s="117"/>
      <c r="AS61" s="117"/>
      <c r="AT61" s="117"/>
      <c r="AU61" s="118"/>
    </row>
    <row r="62" spans="1:47" s="99" customFormat="1" x14ac:dyDescent="0.25">
      <c r="A62" s="217" t="s">
        <v>60</v>
      </c>
      <c r="B62" s="107"/>
      <c r="C62" s="108"/>
      <c r="D62" s="108"/>
      <c r="E62" s="108"/>
      <c r="F62" s="118"/>
      <c r="G62" s="109"/>
      <c r="H62" s="107"/>
      <c r="I62" s="108"/>
      <c r="J62" s="108"/>
      <c r="K62" s="117"/>
      <c r="L62" s="118"/>
      <c r="M62" s="109"/>
      <c r="N62" s="107"/>
      <c r="O62" s="108"/>
      <c r="P62" s="108"/>
      <c r="Q62" s="108"/>
      <c r="R62" s="118"/>
      <c r="S62" s="109"/>
      <c r="T62" s="107"/>
      <c r="U62" s="108"/>
      <c r="V62" s="108"/>
      <c r="W62" s="108"/>
      <c r="X62" s="118"/>
      <c r="Y62" s="109"/>
      <c r="Z62" s="107"/>
      <c r="AA62" s="108"/>
      <c r="AB62" s="108"/>
      <c r="AC62" s="108"/>
      <c r="AD62" s="118"/>
      <c r="AE62" s="109"/>
      <c r="AF62" s="107"/>
      <c r="AG62" s="108"/>
      <c r="AH62" s="108"/>
      <c r="AI62" s="108"/>
      <c r="AJ62" s="118"/>
      <c r="AK62" s="109"/>
      <c r="AL62" s="107"/>
      <c r="AM62" s="108"/>
      <c r="AN62" s="108"/>
      <c r="AO62" s="108"/>
      <c r="AP62" s="118"/>
      <c r="AQ62" s="107"/>
      <c r="AR62" s="102"/>
      <c r="AS62" s="102"/>
      <c r="AT62" s="102"/>
      <c r="AU62" s="118"/>
    </row>
    <row r="63" spans="1:47" s="99" customFormat="1" x14ac:dyDescent="0.25">
      <c r="A63" s="88" t="s">
        <v>61</v>
      </c>
      <c r="B63" s="142"/>
      <c r="C63" s="123"/>
      <c r="D63" s="123"/>
      <c r="E63" s="123"/>
      <c r="F63" s="143"/>
      <c r="G63" s="144"/>
      <c r="H63" s="142"/>
      <c r="I63" s="123"/>
      <c r="J63" s="123"/>
      <c r="K63" s="123">
        <v>0.53900000000000003</v>
      </c>
      <c r="L63" s="143"/>
      <c r="M63" s="144"/>
      <c r="N63" s="142"/>
      <c r="O63" s="123"/>
      <c r="P63" s="123"/>
      <c r="Q63" s="123">
        <v>0.75800000000000001</v>
      </c>
      <c r="R63" s="143"/>
      <c r="S63" s="144"/>
      <c r="T63" s="142"/>
      <c r="U63" s="123"/>
      <c r="V63" s="123"/>
      <c r="W63" s="123">
        <v>0.78</v>
      </c>
      <c r="X63" s="143"/>
      <c r="Y63" s="144"/>
      <c r="Z63" s="142"/>
      <c r="AA63" s="123"/>
      <c r="AB63" s="123"/>
      <c r="AC63" s="123">
        <v>0.75700000000000001</v>
      </c>
      <c r="AD63" s="143"/>
      <c r="AE63" s="144"/>
      <c r="AF63" s="142"/>
      <c r="AG63" s="123"/>
      <c r="AH63" s="123"/>
      <c r="AI63" s="123">
        <v>0.755</v>
      </c>
      <c r="AJ63" s="143"/>
      <c r="AK63" s="144"/>
      <c r="AL63" s="142"/>
      <c r="AM63" s="123"/>
      <c r="AN63" s="123"/>
      <c r="AO63" s="123">
        <v>0.755</v>
      </c>
      <c r="AP63" s="143"/>
      <c r="AQ63" s="142"/>
      <c r="AR63" s="122"/>
      <c r="AS63" s="122"/>
      <c r="AT63" s="123"/>
      <c r="AU63" s="143"/>
    </row>
    <row r="64" spans="1:47" s="99" customFormat="1" ht="15.75" thickBot="1" x14ac:dyDescent="0.3">
      <c r="A64" s="88" t="s">
        <v>62</v>
      </c>
      <c r="B64" s="146"/>
      <c r="C64" s="132"/>
      <c r="D64" s="132"/>
      <c r="E64" s="132"/>
      <c r="F64" s="147"/>
      <c r="G64" s="144"/>
      <c r="H64" s="146"/>
      <c r="I64" s="132"/>
      <c r="J64" s="132"/>
      <c r="K64" s="132">
        <v>0.498</v>
      </c>
      <c r="L64" s="147"/>
      <c r="M64" s="144"/>
      <c r="N64" s="146"/>
      <c r="O64" s="132"/>
      <c r="P64" s="132"/>
      <c r="Q64" s="132">
        <v>0.70599999999999996</v>
      </c>
      <c r="R64" s="147"/>
      <c r="S64" s="148"/>
      <c r="T64" s="146"/>
      <c r="U64" s="132"/>
      <c r="V64" s="132"/>
      <c r="W64" s="132">
        <v>0.67900000000000005</v>
      </c>
      <c r="X64" s="147"/>
      <c r="Y64" s="128"/>
      <c r="Z64" s="146"/>
      <c r="AA64" s="132"/>
      <c r="AB64" s="132"/>
      <c r="AC64" s="132">
        <v>0.68100000000000005</v>
      </c>
      <c r="AD64" s="147"/>
      <c r="AE64" s="128"/>
      <c r="AF64" s="146"/>
      <c r="AG64" s="132"/>
      <c r="AH64" s="132"/>
      <c r="AI64" s="132">
        <v>0.67500000000000004</v>
      </c>
      <c r="AJ64" s="147"/>
      <c r="AK64" s="128"/>
      <c r="AL64" s="146"/>
      <c r="AM64" s="132"/>
      <c r="AN64" s="132"/>
      <c r="AO64" s="132">
        <v>0.69799999999999995</v>
      </c>
      <c r="AP64" s="147"/>
      <c r="AQ64" s="146"/>
      <c r="AR64" s="128"/>
      <c r="AS64" s="128"/>
      <c r="AT64" s="132"/>
      <c r="AU64" s="147"/>
    </row>
  </sheetData>
  <pageMargins left="0.7" right="0.7" top="0.75" bottom="0.75" header="0.3" footer="0.3"/>
  <pageSetup scale="18"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59999389629810485"/>
  </sheetPr>
  <dimension ref="A1:AD65"/>
  <sheetViews>
    <sheetView showGridLines="0" workbookViewId="0">
      <selection activeCell="C12" sqref="C12"/>
    </sheetView>
  </sheetViews>
  <sheetFormatPr defaultColWidth="9.140625" defaultRowHeight="15" outlineLevelRow="1" x14ac:dyDescent="0.25"/>
  <cols>
    <col min="1" max="1" width="40.140625" style="4" customWidth="1"/>
    <col min="2" max="3" width="12.5703125" style="4" customWidth="1"/>
    <col min="4" max="4" width="9.5703125" style="4" customWidth="1" collapsed="1"/>
    <col min="5" max="5" width="13.42578125" style="4" customWidth="1" collapsed="1"/>
    <col min="6" max="6" width="9.140625" style="4"/>
    <col min="7" max="7" width="3" style="4" customWidth="1"/>
    <col min="8" max="9" width="13.42578125" style="66" customWidth="1"/>
    <col min="10" max="10" width="11.28515625" style="4" customWidth="1" collapsed="1"/>
    <col min="11" max="11" width="10.5703125" style="4" customWidth="1" collapsed="1"/>
    <col min="12" max="12" width="11.5703125" style="4" customWidth="1"/>
    <col min="13" max="13" width="3" style="4" customWidth="1"/>
    <col min="14" max="15" width="13.42578125" style="66" customWidth="1"/>
    <col min="16" max="16" width="11.28515625" style="4" customWidth="1" collapsed="1"/>
    <col min="17" max="17" width="10.5703125" style="4" customWidth="1" collapsed="1"/>
    <col min="18" max="18" width="11.5703125" style="4" customWidth="1"/>
    <col min="19" max="19" width="3" style="4" customWidth="1"/>
    <col min="20" max="21" width="9.140625" style="4"/>
    <col min="22" max="23" width="9.140625" style="4" collapsed="1"/>
    <col min="24" max="24" width="9.140625" style="4"/>
    <col min="25" max="25" width="3" style="4" customWidth="1"/>
    <col min="26" max="27" width="9.140625" style="4"/>
    <col min="28" max="29" width="9.140625" style="4" collapsed="1"/>
    <col min="30" max="30" width="10.5703125" style="4" customWidth="1"/>
    <col min="31" max="16384" width="9.140625" style="4"/>
  </cols>
  <sheetData>
    <row r="1" spans="1:30" x14ac:dyDescent="0.25">
      <c r="A1" s="77" t="s">
        <v>103</v>
      </c>
      <c r="B1" s="78">
        <v>251.4</v>
      </c>
      <c r="C1" s="1"/>
      <c r="D1" s="1"/>
      <c r="E1" s="1"/>
      <c r="F1" s="1"/>
      <c r="G1" s="1"/>
      <c r="H1" s="2"/>
      <c r="I1" s="2"/>
      <c r="J1" s="1"/>
      <c r="K1" s="1"/>
      <c r="L1" s="1"/>
      <c r="M1" s="1"/>
      <c r="N1" s="2"/>
      <c r="O1" s="2"/>
      <c r="P1" s="1"/>
      <c r="Q1" s="1"/>
      <c r="R1" s="1"/>
      <c r="S1" s="1"/>
      <c r="T1" s="1"/>
      <c r="U1" s="1"/>
      <c r="V1" s="1"/>
      <c r="W1" s="1"/>
      <c r="X1" s="1"/>
      <c r="Y1" s="1"/>
      <c r="Z1" s="1"/>
      <c r="AA1" s="1"/>
      <c r="AB1" s="1"/>
      <c r="AC1" s="1"/>
      <c r="AD1" s="3"/>
    </row>
    <row r="2" spans="1:30" x14ac:dyDescent="0.25">
      <c r="A2" s="5" t="s">
        <v>35</v>
      </c>
      <c r="B2" s="201">
        <v>68.400000000000006</v>
      </c>
      <c r="C2" s="6"/>
      <c r="D2" s="6"/>
      <c r="E2" s="6"/>
      <c r="F2" s="6"/>
      <c r="G2" s="6"/>
      <c r="H2" s="6"/>
      <c r="I2" s="6"/>
      <c r="J2" s="6"/>
      <c r="K2" s="6"/>
      <c r="L2" s="6"/>
      <c r="M2" s="6"/>
      <c r="N2" s="6"/>
      <c r="O2" s="6"/>
      <c r="P2" s="6"/>
      <c r="Q2" s="6"/>
      <c r="R2" s="6"/>
      <c r="S2" s="6"/>
      <c r="T2" s="6"/>
      <c r="U2" s="6"/>
      <c r="V2" s="6"/>
      <c r="W2" s="6"/>
      <c r="X2" s="6"/>
      <c r="Y2" s="6"/>
      <c r="Z2" s="6"/>
      <c r="AA2" s="6"/>
      <c r="AB2" s="6"/>
      <c r="AC2" s="6"/>
      <c r="AD2" s="7"/>
    </row>
    <row r="3" spans="1:30" ht="15" customHeight="1" x14ac:dyDescent="0.25">
      <c r="A3" s="5" t="s">
        <v>104</v>
      </c>
      <c r="B3" s="201">
        <v>45</v>
      </c>
      <c r="C3" s="9"/>
      <c r="D3" s="6"/>
      <c r="E3" s="6"/>
      <c r="F3" s="6"/>
      <c r="G3" s="6"/>
      <c r="H3" s="6"/>
      <c r="I3" s="6"/>
      <c r="J3" s="6"/>
      <c r="K3" s="6"/>
      <c r="L3" s="6"/>
      <c r="M3" s="6"/>
      <c r="N3" s="6"/>
      <c r="O3" s="6"/>
      <c r="P3" s="6"/>
      <c r="Q3" s="6"/>
      <c r="R3" s="6"/>
      <c r="S3" s="6"/>
      <c r="T3" s="6"/>
      <c r="U3" s="6"/>
      <c r="V3" s="6"/>
      <c r="W3" s="6"/>
      <c r="X3" s="6"/>
      <c r="Y3" s="6"/>
      <c r="Z3" s="6"/>
      <c r="AA3" s="6"/>
      <c r="AB3" s="6"/>
      <c r="AC3" s="6"/>
      <c r="AD3" s="7"/>
    </row>
    <row r="4" spans="1:30" s="14" customFormat="1" ht="15" customHeight="1" x14ac:dyDescent="0.25">
      <c r="A4" s="5" t="s">
        <v>37</v>
      </c>
      <c r="B4" s="201">
        <v>138</v>
      </c>
      <c r="C4" s="11"/>
      <c r="D4" s="10"/>
      <c r="E4" s="10"/>
      <c r="F4" s="10"/>
      <c r="G4" s="12"/>
      <c r="H4" s="10"/>
      <c r="I4" s="10"/>
      <c r="J4" s="10"/>
      <c r="K4" s="10"/>
      <c r="L4" s="10"/>
      <c r="M4" s="12"/>
      <c r="N4" s="10"/>
      <c r="O4" s="10"/>
      <c r="P4" s="10"/>
      <c r="Q4" s="10"/>
      <c r="R4" s="10"/>
      <c r="S4" s="12"/>
      <c r="T4" s="10"/>
      <c r="U4" s="10"/>
      <c r="V4" s="10"/>
      <c r="W4" s="10"/>
      <c r="X4" s="10"/>
      <c r="Y4" s="12"/>
      <c r="Z4" s="10"/>
      <c r="AA4" s="10"/>
      <c r="AB4" s="10"/>
      <c r="AC4" s="10"/>
      <c r="AD4" s="13"/>
    </row>
    <row r="5" spans="1:30" s="14" customFormat="1" ht="15" customHeight="1" x14ac:dyDescent="0.25">
      <c r="A5" s="5"/>
      <c r="B5" s="201"/>
      <c r="C5" s="11"/>
      <c r="D5" s="10"/>
      <c r="E5" s="10"/>
      <c r="F5" s="10"/>
      <c r="G5" s="12"/>
      <c r="H5" s="10"/>
      <c r="I5" s="10"/>
      <c r="J5" s="10"/>
      <c r="K5" s="10"/>
      <c r="L5" s="10"/>
      <c r="M5" s="12"/>
      <c r="N5" s="10"/>
      <c r="O5" s="10"/>
      <c r="P5" s="10"/>
      <c r="Q5" s="10"/>
      <c r="R5" s="10"/>
      <c r="S5" s="12"/>
      <c r="T5" s="10"/>
      <c r="U5" s="10"/>
      <c r="V5" s="10"/>
      <c r="W5" s="10"/>
      <c r="X5" s="10"/>
      <c r="Y5" s="12"/>
      <c r="Z5" s="10"/>
      <c r="AA5" s="10"/>
      <c r="AB5" s="10"/>
      <c r="AC5" s="10"/>
      <c r="AD5" s="13"/>
    </row>
    <row r="6" spans="1:30" s="14" customFormat="1" ht="15" customHeight="1" x14ac:dyDescent="0.25">
      <c r="A6" s="34" t="s">
        <v>105</v>
      </c>
      <c r="B6" s="201"/>
      <c r="C6" s="11"/>
      <c r="D6" s="10"/>
      <c r="E6" s="10"/>
      <c r="F6" s="10"/>
      <c r="G6" s="12"/>
      <c r="H6" s="10"/>
      <c r="I6" s="10"/>
      <c r="J6" s="10"/>
      <c r="K6" s="10"/>
      <c r="L6" s="10"/>
      <c r="M6" s="12"/>
      <c r="N6" s="10"/>
      <c r="O6" s="10"/>
      <c r="P6" s="10"/>
      <c r="Q6" s="10"/>
      <c r="R6" s="10"/>
      <c r="S6" s="12"/>
      <c r="T6" s="10"/>
      <c r="U6" s="10"/>
      <c r="V6" s="10"/>
      <c r="W6" s="10"/>
      <c r="X6" s="10"/>
      <c r="Y6" s="12"/>
      <c r="Z6" s="10"/>
      <c r="AA6" s="10"/>
      <c r="AB6" s="10"/>
      <c r="AC6" s="10"/>
      <c r="AD6" s="13"/>
    </row>
    <row r="7" spans="1:30" s="14" customFormat="1" x14ac:dyDescent="0.25">
      <c r="A7" s="5" t="s">
        <v>106</v>
      </c>
      <c r="B7" s="201">
        <v>25.9</v>
      </c>
      <c r="C7" s="11"/>
      <c r="D7" s="10"/>
      <c r="E7" s="10"/>
      <c r="F7" s="10"/>
      <c r="G7" s="12"/>
      <c r="H7" s="10"/>
      <c r="I7" s="10"/>
      <c r="J7" s="10"/>
      <c r="K7" s="10"/>
      <c r="L7" s="10"/>
      <c r="M7" s="12"/>
      <c r="N7" s="10"/>
      <c r="O7" s="10"/>
      <c r="P7" s="10"/>
      <c r="Q7" s="10"/>
      <c r="R7" s="10"/>
      <c r="S7" s="12"/>
      <c r="T7" s="10"/>
      <c r="U7" s="10"/>
      <c r="V7" s="10"/>
      <c r="W7" s="10"/>
      <c r="X7" s="10"/>
      <c r="Y7" s="12"/>
      <c r="Z7" s="10"/>
      <c r="AA7" s="10"/>
      <c r="AB7" s="10"/>
      <c r="AC7" s="10"/>
      <c r="AD7" s="13"/>
    </row>
    <row r="8" spans="1:30" s="14" customFormat="1" ht="14.25" customHeight="1" x14ac:dyDescent="0.25">
      <c r="A8" s="5" t="s">
        <v>107</v>
      </c>
      <c r="B8" s="201">
        <v>19.2</v>
      </c>
      <c r="C8" s="11"/>
      <c r="D8" s="10"/>
      <c r="E8" s="10"/>
      <c r="F8" s="10"/>
      <c r="G8" s="12"/>
      <c r="H8" s="10"/>
      <c r="I8" s="10"/>
      <c r="J8" s="10"/>
      <c r="K8" s="10"/>
      <c r="L8" s="10"/>
      <c r="M8" s="12"/>
      <c r="N8" s="10"/>
      <c r="O8" s="10"/>
      <c r="P8" s="10"/>
      <c r="Q8" s="10"/>
      <c r="R8" s="10"/>
      <c r="S8" s="12"/>
      <c r="T8" s="10"/>
      <c r="U8" s="10"/>
      <c r="V8" s="10"/>
      <c r="W8" s="10"/>
      <c r="X8" s="10"/>
      <c r="Y8" s="12"/>
      <c r="Z8" s="10"/>
      <c r="AA8" s="10"/>
      <c r="AB8" s="10"/>
      <c r="AC8" s="10"/>
      <c r="AD8" s="13"/>
    </row>
    <row r="9" spans="1:30" s="14" customFormat="1" ht="14.25" customHeight="1" x14ac:dyDescent="0.25">
      <c r="A9" s="5"/>
      <c r="B9" s="201"/>
      <c r="C9" s="11"/>
      <c r="D9" s="10"/>
      <c r="E9" s="10"/>
      <c r="F9" s="10"/>
      <c r="G9" s="12"/>
      <c r="H9" s="10"/>
      <c r="I9" s="10"/>
      <c r="J9" s="10"/>
      <c r="K9" s="10"/>
      <c r="L9" s="10"/>
      <c r="M9" s="12"/>
      <c r="N9" s="10"/>
      <c r="O9" s="10"/>
      <c r="P9" s="10"/>
      <c r="Q9" s="10"/>
      <c r="R9" s="10"/>
      <c r="S9" s="12"/>
      <c r="T9" s="10"/>
      <c r="U9" s="10"/>
      <c r="V9" s="10"/>
      <c r="W9" s="10"/>
      <c r="X9" s="10"/>
      <c r="Y9" s="12"/>
      <c r="Z9" s="10"/>
      <c r="AA9" s="10"/>
      <c r="AB9" s="10"/>
      <c r="AC9" s="10"/>
      <c r="AD9" s="13"/>
    </row>
    <row r="10" spans="1:30" s="14" customFormat="1" ht="14.25" customHeight="1" x14ac:dyDescent="0.25">
      <c r="A10" s="5" t="s">
        <v>108</v>
      </c>
      <c r="B10" s="202">
        <v>367.8</v>
      </c>
      <c r="C10" s="11"/>
      <c r="D10" s="10"/>
      <c r="E10" s="10"/>
      <c r="F10" s="10"/>
      <c r="G10" s="12"/>
      <c r="H10" s="10"/>
      <c r="I10" s="10"/>
      <c r="J10" s="10"/>
      <c r="K10" s="10"/>
      <c r="L10" s="10"/>
      <c r="M10" s="12"/>
      <c r="N10" s="10"/>
      <c r="O10" s="10"/>
      <c r="P10" s="10"/>
      <c r="Q10" s="10"/>
      <c r="R10" s="10"/>
      <c r="S10" s="12"/>
      <c r="T10" s="10"/>
      <c r="U10" s="10"/>
      <c r="V10" s="10"/>
      <c r="W10" s="10"/>
      <c r="X10" s="10"/>
      <c r="Y10" s="12"/>
      <c r="Z10" s="10"/>
      <c r="AA10" s="10"/>
      <c r="AB10" s="10"/>
      <c r="AC10" s="10"/>
      <c r="AD10" s="13"/>
    </row>
    <row r="11" spans="1:30" s="14" customFormat="1" ht="14.25" customHeight="1" x14ac:dyDescent="0.25">
      <c r="A11" s="5" t="s">
        <v>98</v>
      </c>
      <c r="B11" s="201">
        <v>99.3</v>
      </c>
      <c r="C11" s="11"/>
      <c r="D11" s="10"/>
      <c r="E11" s="10"/>
      <c r="F11" s="10"/>
      <c r="G11" s="12"/>
      <c r="H11" s="10"/>
      <c r="I11" s="10"/>
      <c r="J11" s="10"/>
      <c r="K11" s="10"/>
      <c r="L11" s="10"/>
      <c r="M11" s="12"/>
      <c r="N11" s="10"/>
      <c r="O11" s="10"/>
      <c r="P11" s="10"/>
      <c r="Q11" s="10"/>
      <c r="R11" s="10"/>
      <c r="S11" s="12"/>
      <c r="T11" s="10"/>
      <c r="U11" s="10"/>
      <c r="V11" s="10"/>
      <c r="W11" s="10"/>
      <c r="X11" s="10"/>
      <c r="Y11" s="12"/>
      <c r="Z11" s="10"/>
      <c r="AA11" s="10"/>
      <c r="AB11" s="10"/>
      <c r="AC11" s="10"/>
      <c r="AD11" s="13"/>
    </row>
    <row r="12" spans="1:30" s="14" customFormat="1" ht="14.25" customHeight="1" x14ac:dyDescent="0.25">
      <c r="A12" s="5" t="s">
        <v>99</v>
      </c>
      <c r="B12" s="201">
        <v>268.5</v>
      </c>
      <c r="C12" s="9"/>
      <c r="D12" s="10"/>
      <c r="E12" s="10"/>
      <c r="F12" s="10"/>
      <c r="G12" s="12"/>
      <c r="H12" s="10"/>
      <c r="I12" s="10"/>
      <c r="J12" s="10"/>
      <c r="K12" s="10"/>
      <c r="L12" s="10"/>
      <c r="M12" s="12"/>
      <c r="N12" s="10"/>
      <c r="O12" s="10"/>
      <c r="P12" s="10"/>
      <c r="Q12" s="10"/>
      <c r="R12" s="10"/>
      <c r="S12" s="12"/>
      <c r="T12" s="10"/>
      <c r="U12" s="10"/>
      <c r="V12" s="10"/>
      <c r="W12" s="10"/>
      <c r="X12" s="10"/>
      <c r="Y12" s="12"/>
      <c r="Z12" s="10"/>
      <c r="AA12" s="10"/>
      <c r="AB12" s="10"/>
      <c r="AC12" s="10"/>
      <c r="AD12" s="13"/>
    </row>
    <row r="13" spans="1:30" s="14" customFormat="1" ht="15" customHeight="1" x14ac:dyDescent="0.25">
      <c r="A13" s="5"/>
      <c r="B13" s="201"/>
      <c r="C13" s="11"/>
      <c r="D13" s="10"/>
      <c r="E13" s="10"/>
      <c r="F13" s="10"/>
      <c r="G13" s="12"/>
      <c r="H13" s="10"/>
      <c r="I13" s="10"/>
      <c r="J13" s="10"/>
      <c r="K13" s="10"/>
      <c r="L13" s="10"/>
      <c r="M13" s="12"/>
      <c r="N13" s="10"/>
      <c r="O13" s="10"/>
      <c r="P13" s="10"/>
      <c r="Q13" s="10"/>
      <c r="R13" s="10"/>
      <c r="S13" s="12"/>
      <c r="T13" s="10"/>
      <c r="U13" s="10"/>
      <c r="V13" s="10"/>
      <c r="W13" s="10"/>
      <c r="X13" s="10"/>
      <c r="Y13" s="12"/>
      <c r="Z13" s="10"/>
      <c r="AA13" s="10"/>
      <c r="AB13" s="10"/>
      <c r="AC13" s="10"/>
      <c r="AD13" s="13"/>
    </row>
    <row r="14" spans="1:30" s="14" customFormat="1" ht="15.75" thickBot="1" x14ac:dyDescent="0.3">
      <c r="A14" s="15" t="s">
        <v>95</v>
      </c>
      <c r="B14" s="203">
        <v>158.30000000000001</v>
      </c>
      <c r="C14" s="11"/>
      <c r="D14" s="10"/>
      <c r="E14" s="10"/>
      <c r="F14" s="10"/>
      <c r="G14" s="12"/>
      <c r="H14" s="10"/>
      <c r="I14" s="10"/>
      <c r="J14" s="10"/>
      <c r="K14" s="10"/>
      <c r="L14" s="10"/>
      <c r="M14" s="12"/>
      <c r="N14" s="10"/>
      <c r="O14" s="10"/>
      <c r="P14" s="10"/>
      <c r="Q14" s="10"/>
      <c r="R14" s="10"/>
      <c r="S14" s="12"/>
      <c r="T14" s="10"/>
      <c r="U14" s="10"/>
      <c r="V14" s="10"/>
      <c r="W14" s="10"/>
      <c r="X14" s="10"/>
      <c r="Y14" s="12"/>
      <c r="Z14" s="10"/>
      <c r="AA14" s="10"/>
      <c r="AB14" s="10"/>
      <c r="AC14" s="10"/>
      <c r="AD14" s="13"/>
    </row>
    <row r="15" spans="1:30" s="14" customFormat="1" x14ac:dyDescent="0.25">
      <c r="A15" s="5"/>
      <c r="B15" s="205"/>
      <c r="C15" s="11"/>
      <c r="D15" s="10"/>
      <c r="E15" s="10"/>
      <c r="F15" s="10"/>
      <c r="G15" s="12"/>
      <c r="H15" s="10"/>
      <c r="I15" s="10"/>
      <c r="J15" s="10"/>
      <c r="K15" s="10"/>
      <c r="L15" s="10"/>
      <c r="M15" s="12"/>
      <c r="N15" s="10"/>
      <c r="O15" s="10"/>
      <c r="P15" s="10"/>
      <c r="Q15" s="10"/>
      <c r="R15" s="10"/>
      <c r="S15" s="12"/>
      <c r="T15" s="10"/>
      <c r="U15" s="10"/>
      <c r="V15" s="10"/>
      <c r="W15" s="10"/>
      <c r="X15" s="10"/>
      <c r="Y15" s="12"/>
      <c r="Z15" s="10"/>
      <c r="AA15" s="10"/>
      <c r="AB15" s="10"/>
      <c r="AC15" s="10"/>
      <c r="AD15" s="13"/>
    </row>
    <row r="16" spans="1:30" s="14" customFormat="1" x14ac:dyDescent="0.25">
      <c r="A16" s="5"/>
      <c r="B16" s="205"/>
      <c r="C16" s="11"/>
      <c r="D16" s="10"/>
      <c r="E16" s="10"/>
      <c r="F16" s="10"/>
      <c r="G16" s="12"/>
      <c r="H16" s="10"/>
      <c r="I16" s="10"/>
      <c r="J16" s="10"/>
      <c r="K16" s="10"/>
      <c r="L16" s="10"/>
      <c r="M16" s="12"/>
      <c r="N16" s="10"/>
      <c r="O16" s="10"/>
      <c r="P16" s="10"/>
      <c r="Q16" s="10"/>
      <c r="R16" s="10"/>
      <c r="S16" s="12"/>
      <c r="T16" s="10"/>
      <c r="U16" s="10"/>
      <c r="V16" s="10"/>
      <c r="W16" s="10"/>
      <c r="X16" s="10"/>
      <c r="Y16" s="12"/>
      <c r="Z16" s="10"/>
      <c r="AA16" s="10"/>
      <c r="AB16" s="10"/>
      <c r="AC16" s="10"/>
      <c r="AD16" s="13"/>
    </row>
    <row r="17" spans="1:30" s="14" customFormat="1" ht="15.75" thickBot="1" x14ac:dyDescent="0.3">
      <c r="A17" s="16"/>
      <c r="B17" s="12"/>
      <c r="C17" s="12"/>
      <c r="D17" s="20"/>
      <c r="E17" s="20"/>
      <c r="F17" s="20"/>
      <c r="G17" s="12"/>
      <c r="H17" s="20"/>
      <c r="I17" s="20"/>
      <c r="J17" s="20"/>
      <c r="K17" s="20"/>
      <c r="L17" s="20"/>
      <c r="M17" s="12"/>
      <c r="N17" s="20"/>
      <c r="O17" s="20"/>
      <c r="P17" s="20"/>
      <c r="Q17" s="20"/>
      <c r="R17" s="20"/>
      <c r="S17" s="12"/>
      <c r="T17" s="20"/>
      <c r="U17" s="20"/>
      <c r="V17" s="20"/>
      <c r="W17" s="20"/>
      <c r="X17" s="20"/>
      <c r="Y17" s="12"/>
      <c r="Z17" s="20"/>
      <c r="AA17" s="20"/>
      <c r="AB17" s="20"/>
      <c r="AC17" s="20"/>
      <c r="AD17" s="21"/>
    </row>
    <row r="18" spans="1:30" ht="15.75" thickBot="1" x14ac:dyDescent="0.3">
      <c r="A18" s="5"/>
      <c r="B18" s="233">
        <v>2015</v>
      </c>
      <c r="C18" s="234"/>
      <c r="D18" s="234"/>
      <c r="E18" s="234"/>
      <c r="F18" s="235"/>
      <c r="G18" s="6"/>
      <c r="H18" s="233">
        <v>2014</v>
      </c>
      <c r="I18" s="234"/>
      <c r="J18" s="234"/>
      <c r="K18" s="234"/>
      <c r="L18" s="235"/>
      <c r="M18" s="6"/>
      <c r="N18" s="233">
        <v>2013</v>
      </c>
      <c r="O18" s="234"/>
      <c r="P18" s="234"/>
      <c r="Q18" s="234"/>
      <c r="R18" s="235"/>
      <c r="S18" s="6"/>
      <c r="T18" s="233">
        <v>2012</v>
      </c>
      <c r="U18" s="234"/>
      <c r="V18" s="234"/>
      <c r="W18" s="234"/>
      <c r="X18" s="235"/>
      <c r="Y18" s="6"/>
      <c r="Z18" s="233">
        <v>2011</v>
      </c>
      <c r="AA18" s="234"/>
      <c r="AB18" s="234"/>
      <c r="AC18" s="234"/>
      <c r="AD18" s="235"/>
    </row>
    <row r="19" spans="1:30" s="159" customFormat="1" x14ac:dyDescent="0.25">
      <c r="A19" s="34"/>
      <c r="B19" s="79" t="s">
        <v>277</v>
      </c>
      <c r="C19" s="80" t="s">
        <v>278</v>
      </c>
      <c r="D19" s="80" t="s">
        <v>279</v>
      </c>
      <c r="E19" s="80" t="s">
        <v>280</v>
      </c>
      <c r="F19" s="81" t="s">
        <v>264</v>
      </c>
      <c r="G19" s="35"/>
      <c r="H19" s="75" t="s">
        <v>277</v>
      </c>
      <c r="I19" s="10" t="s">
        <v>278</v>
      </c>
      <c r="J19" s="10" t="s">
        <v>279</v>
      </c>
      <c r="K19" s="10" t="s">
        <v>280</v>
      </c>
      <c r="L19" s="13" t="s">
        <v>265</v>
      </c>
      <c r="M19" s="35"/>
      <c r="N19" s="75" t="s">
        <v>277</v>
      </c>
      <c r="O19" s="10" t="s">
        <v>278</v>
      </c>
      <c r="P19" s="10" t="s">
        <v>279</v>
      </c>
      <c r="Q19" s="10" t="s">
        <v>280</v>
      </c>
      <c r="R19" s="13" t="s">
        <v>266</v>
      </c>
      <c r="S19" s="35"/>
      <c r="T19" s="75" t="s">
        <v>277</v>
      </c>
      <c r="U19" s="10" t="s">
        <v>278</v>
      </c>
      <c r="V19" s="10" t="s">
        <v>279</v>
      </c>
      <c r="W19" s="10" t="s">
        <v>280</v>
      </c>
      <c r="X19" s="13" t="s">
        <v>267</v>
      </c>
      <c r="Y19" s="35"/>
      <c r="Z19" s="75" t="s">
        <v>277</v>
      </c>
      <c r="AA19" s="10" t="s">
        <v>278</v>
      </c>
      <c r="AB19" s="10" t="s">
        <v>279</v>
      </c>
      <c r="AC19" s="10" t="s">
        <v>280</v>
      </c>
      <c r="AD19" s="13" t="s">
        <v>268</v>
      </c>
    </row>
    <row r="20" spans="1:30" x14ac:dyDescent="0.25">
      <c r="A20" s="5"/>
      <c r="B20" s="24"/>
      <c r="C20" s="22"/>
      <c r="D20" s="22"/>
      <c r="E20" s="22"/>
      <c r="F20" s="23"/>
      <c r="G20" s="6"/>
      <c r="H20" s="24"/>
      <c r="I20" s="22"/>
      <c r="J20" s="22"/>
      <c r="K20" s="22"/>
      <c r="L20" s="23"/>
      <c r="M20" s="6"/>
      <c r="N20" s="24"/>
      <c r="O20" s="22"/>
      <c r="P20" s="22"/>
      <c r="Q20" s="22"/>
      <c r="R20" s="23"/>
      <c r="S20" s="6"/>
      <c r="T20" s="24"/>
      <c r="U20" s="22"/>
      <c r="V20" s="22"/>
      <c r="W20" s="22"/>
      <c r="X20" s="23"/>
      <c r="Y20" s="6"/>
      <c r="Z20" s="24"/>
      <c r="AA20" s="22"/>
      <c r="AB20" s="22"/>
      <c r="AC20" s="22"/>
      <c r="AD20" s="23"/>
    </row>
    <row r="21" spans="1:30" s="14" customFormat="1" x14ac:dyDescent="0.25">
      <c r="A21" s="16" t="s">
        <v>3</v>
      </c>
      <c r="B21" s="25">
        <v>36922</v>
      </c>
      <c r="C21" s="20">
        <v>42574</v>
      </c>
      <c r="D21" s="20">
        <v>17023</v>
      </c>
      <c r="E21" s="20">
        <v>0</v>
      </c>
      <c r="F21" s="21">
        <v>96519</v>
      </c>
      <c r="G21" s="12"/>
      <c r="H21" s="25">
        <v>38770</v>
      </c>
      <c r="I21" s="20">
        <v>40879</v>
      </c>
      <c r="J21" s="20">
        <v>33496</v>
      </c>
      <c r="K21" s="20">
        <v>35530</v>
      </c>
      <c r="L21" s="21">
        <v>148675</v>
      </c>
      <c r="M21" s="26"/>
      <c r="N21" s="25">
        <v>42755</v>
      </c>
      <c r="O21" s="20">
        <v>34511</v>
      </c>
      <c r="P21" s="20">
        <v>34661</v>
      </c>
      <c r="Q21" s="20">
        <v>28016</v>
      </c>
      <c r="R21" s="21">
        <v>139943</v>
      </c>
      <c r="S21" s="26"/>
      <c r="T21" s="25">
        <v>40189</v>
      </c>
      <c r="U21" s="20">
        <v>44279</v>
      </c>
      <c r="V21" s="20">
        <v>36672</v>
      </c>
      <c r="W21" s="20">
        <v>36493</v>
      </c>
      <c r="X21" s="21">
        <v>157633</v>
      </c>
      <c r="Y21" s="26"/>
      <c r="Z21" s="25">
        <v>0</v>
      </c>
      <c r="AA21" s="20">
        <v>0</v>
      </c>
      <c r="AB21" s="20">
        <v>16059</v>
      </c>
      <c r="AC21" s="20">
        <v>26591</v>
      </c>
      <c r="AD21" s="21">
        <v>42650</v>
      </c>
    </row>
    <row r="22" spans="1:30" s="14" customFormat="1" x14ac:dyDescent="0.25">
      <c r="A22" s="16" t="s">
        <v>4</v>
      </c>
      <c r="B22" s="25">
        <v>21690</v>
      </c>
      <c r="C22" s="20">
        <v>23674</v>
      </c>
      <c r="D22" s="20">
        <v>9740</v>
      </c>
      <c r="E22" s="20">
        <v>0</v>
      </c>
      <c r="F22" s="21">
        <v>55104</v>
      </c>
      <c r="G22" s="12"/>
      <c r="H22" s="25">
        <v>21865</v>
      </c>
      <c r="I22" s="20">
        <v>23500</v>
      </c>
      <c r="J22" s="20">
        <v>19764</v>
      </c>
      <c r="K22" s="20">
        <v>20874</v>
      </c>
      <c r="L22" s="21">
        <v>86003</v>
      </c>
      <c r="M22" s="26"/>
      <c r="N22" s="25">
        <v>23136</v>
      </c>
      <c r="O22" s="20">
        <v>19551</v>
      </c>
      <c r="P22" s="20">
        <v>19486</v>
      </c>
      <c r="Q22" s="20">
        <v>16415</v>
      </c>
      <c r="R22" s="21">
        <v>78588</v>
      </c>
      <c r="S22" s="26"/>
      <c r="T22" s="25">
        <v>22014</v>
      </c>
      <c r="U22" s="20">
        <v>23336</v>
      </c>
      <c r="V22" s="20">
        <v>20050</v>
      </c>
      <c r="W22" s="20">
        <v>20024</v>
      </c>
      <c r="X22" s="21">
        <v>85424</v>
      </c>
      <c r="Y22" s="26"/>
      <c r="Z22" s="25">
        <v>0</v>
      </c>
      <c r="AA22" s="20">
        <v>0</v>
      </c>
      <c r="AB22" s="20">
        <v>11585</v>
      </c>
      <c r="AC22" s="20">
        <v>19555</v>
      </c>
      <c r="AD22" s="21">
        <v>31140</v>
      </c>
    </row>
    <row r="23" spans="1:30" s="14" customFormat="1" x14ac:dyDescent="0.25">
      <c r="A23" s="16" t="s">
        <v>5</v>
      </c>
      <c r="B23" s="25">
        <v>15232</v>
      </c>
      <c r="C23" s="20">
        <v>18900</v>
      </c>
      <c r="D23" s="20">
        <v>7283</v>
      </c>
      <c r="E23" s="20">
        <v>0</v>
      </c>
      <c r="F23" s="21">
        <v>41415</v>
      </c>
      <c r="G23" s="12"/>
      <c r="H23" s="25">
        <v>16905</v>
      </c>
      <c r="I23" s="20">
        <v>17379</v>
      </c>
      <c r="J23" s="20">
        <v>13732</v>
      </c>
      <c r="K23" s="20">
        <v>14656</v>
      </c>
      <c r="L23" s="21">
        <v>62672</v>
      </c>
      <c r="M23" s="26"/>
      <c r="N23" s="25">
        <v>19619</v>
      </c>
      <c r="O23" s="20">
        <v>14960</v>
      </c>
      <c r="P23" s="20">
        <v>15175</v>
      </c>
      <c r="Q23" s="20">
        <v>11601</v>
      </c>
      <c r="R23" s="21">
        <v>61355</v>
      </c>
      <c r="S23" s="26"/>
      <c r="T23" s="25">
        <v>18175</v>
      </c>
      <c r="U23" s="20">
        <v>20943</v>
      </c>
      <c r="V23" s="20">
        <v>16622</v>
      </c>
      <c r="W23" s="20">
        <v>16469</v>
      </c>
      <c r="X23" s="21">
        <v>72209</v>
      </c>
      <c r="Y23" s="26"/>
      <c r="Z23" s="25">
        <v>0</v>
      </c>
      <c r="AA23" s="20">
        <v>0</v>
      </c>
      <c r="AB23" s="20">
        <v>4474</v>
      </c>
      <c r="AC23" s="20">
        <v>7036</v>
      </c>
      <c r="AD23" s="21">
        <v>11510</v>
      </c>
    </row>
    <row r="24" spans="1:30" hidden="1" outlineLevel="1" x14ac:dyDescent="0.25">
      <c r="A24" s="5" t="s">
        <v>6</v>
      </c>
      <c r="B24" s="24">
        <v>8578</v>
      </c>
      <c r="C24" s="22">
        <v>9313</v>
      </c>
      <c r="D24" s="22">
        <v>3803</v>
      </c>
      <c r="E24" s="22">
        <v>0</v>
      </c>
      <c r="F24" s="23">
        <v>21694</v>
      </c>
      <c r="G24" s="6"/>
      <c r="H24" s="24">
        <v>8747</v>
      </c>
      <c r="I24" s="22">
        <v>9247</v>
      </c>
      <c r="J24" s="22">
        <v>8596</v>
      </c>
      <c r="K24" s="22">
        <v>8957</v>
      </c>
      <c r="L24" s="23">
        <v>35547</v>
      </c>
      <c r="M24" s="30"/>
      <c r="N24" s="24">
        <v>8278</v>
      </c>
      <c r="O24" s="22">
        <v>8669</v>
      </c>
      <c r="P24" s="22">
        <v>9316</v>
      </c>
      <c r="Q24" s="22">
        <v>7695</v>
      </c>
      <c r="R24" s="23">
        <v>33958</v>
      </c>
      <c r="S24" s="30"/>
      <c r="T24" s="24">
        <v>8528</v>
      </c>
      <c r="U24" s="22">
        <v>9564</v>
      </c>
      <c r="V24" s="22">
        <v>9068</v>
      </c>
      <c r="W24" s="22">
        <v>9670</v>
      </c>
      <c r="X24" s="23">
        <v>36830</v>
      </c>
      <c r="Y24" s="30"/>
      <c r="Z24" s="24">
        <v>0</v>
      </c>
      <c r="AA24" s="22">
        <v>0</v>
      </c>
      <c r="AB24" s="22">
        <v>7438</v>
      </c>
      <c r="AC24" s="22">
        <v>7558</v>
      </c>
      <c r="AD24" s="23">
        <v>14996</v>
      </c>
    </row>
    <row r="25" spans="1:30" hidden="1" outlineLevel="1" x14ac:dyDescent="0.25">
      <c r="A25" s="5" t="s">
        <v>7</v>
      </c>
      <c r="B25" s="24">
        <v>125</v>
      </c>
      <c r="C25" s="22">
        <v>125</v>
      </c>
      <c r="D25" s="22">
        <v>42</v>
      </c>
      <c r="E25" s="22">
        <v>0</v>
      </c>
      <c r="F25" s="23">
        <v>292</v>
      </c>
      <c r="G25" s="6"/>
      <c r="H25" s="24">
        <v>125</v>
      </c>
      <c r="I25" s="22">
        <v>125</v>
      </c>
      <c r="J25" s="22">
        <v>125</v>
      </c>
      <c r="K25" s="22">
        <v>125</v>
      </c>
      <c r="L25" s="23">
        <v>500</v>
      </c>
      <c r="M25" s="30"/>
      <c r="N25" s="24">
        <v>125</v>
      </c>
      <c r="O25" s="22">
        <v>125</v>
      </c>
      <c r="P25" s="22">
        <v>125</v>
      </c>
      <c r="Q25" s="22">
        <v>125</v>
      </c>
      <c r="R25" s="23">
        <v>500</v>
      </c>
      <c r="S25" s="30"/>
      <c r="T25" s="24">
        <v>125</v>
      </c>
      <c r="U25" s="22">
        <v>125</v>
      </c>
      <c r="V25" s="22">
        <v>125</v>
      </c>
      <c r="W25" s="22">
        <v>125</v>
      </c>
      <c r="X25" s="23">
        <v>500</v>
      </c>
      <c r="Y25" s="30"/>
      <c r="Z25" s="24">
        <v>0</v>
      </c>
      <c r="AA25" s="22">
        <v>0</v>
      </c>
      <c r="AB25" s="22">
        <v>51</v>
      </c>
      <c r="AC25" s="22">
        <v>125</v>
      </c>
      <c r="AD25" s="23">
        <v>176</v>
      </c>
    </row>
    <row r="26" spans="1:30" hidden="1" outlineLevel="1" x14ac:dyDescent="0.25">
      <c r="A26" s="6" t="s">
        <v>8</v>
      </c>
      <c r="B26" s="24">
        <v>2178</v>
      </c>
      <c r="C26" s="22">
        <v>2178</v>
      </c>
      <c r="D26" s="22">
        <v>726</v>
      </c>
      <c r="E26" s="22">
        <v>0</v>
      </c>
      <c r="F26" s="23">
        <v>5082</v>
      </c>
      <c r="G26" s="6"/>
      <c r="H26" s="24">
        <v>2178</v>
      </c>
      <c r="I26" s="22">
        <v>2178</v>
      </c>
      <c r="J26" s="22">
        <v>2178</v>
      </c>
      <c r="K26" s="22">
        <v>2178</v>
      </c>
      <c r="L26" s="23">
        <v>8712</v>
      </c>
      <c r="M26" s="30"/>
      <c r="N26" s="24">
        <v>2278</v>
      </c>
      <c r="O26" s="22">
        <v>2278</v>
      </c>
      <c r="P26" s="22">
        <v>2244</v>
      </c>
      <c r="Q26" s="22">
        <v>2178</v>
      </c>
      <c r="R26" s="23">
        <v>8978</v>
      </c>
      <c r="S26" s="30"/>
      <c r="T26" s="24">
        <v>2378</v>
      </c>
      <c r="U26" s="22">
        <v>2378</v>
      </c>
      <c r="V26" s="22">
        <v>2344</v>
      </c>
      <c r="W26" s="22">
        <v>2278</v>
      </c>
      <c r="X26" s="23">
        <v>9378</v>
      </c>
      <c r="Y26" s="30"/>
      <c r="Z26" s="24">
        <v>0</v>
      </c>
      <c r="AA26" s="22">
        <v>0</v>
      </c>
      <c r="AB26" s="22">
        <v>793</v>
      </c>
      <c r="AC26" s="22">
        <v>2378</v>
      </c>
      <c r="AD26" s="23">
        <v>3171</v>
      </c>
    </row>
    <row r="27" spans="1:30" s="159" customFormat="1" hidden="1" outlineLevel="1" x14ac:dyDescent="0.25">
      <c r="A27" s="5" t="s">
        <v>9</v>
      </c>
      <c r="B27" s="156">
        <v>0</v>
      </c>
      <c r="C27" s="157">
        <v>0</v>
      </c>
      <c r="D27" s="157">
        <v>0</v>
      </c>
      <c r="E27" s="157">
        <v>0</v>
      </c>
      <c r="F27" s="158">
        <v>0</v>
      </c>
      <c r="G27" s="35"/>
      <c r="H27" s="156">
        <v>0</v>
      </c>
      <c r="I27" s="157">
        <v>0</v>
      </c>
      <c r="J27" s="157">
        <v>0</v>
      </c>
      <c r="K27" s="157">
        <v>0</v>
      </c>
      <c r="L27" s="158">
        <v>0</v>
      </c>
      <c r="M27" s="160"/>
      <c r="N27" s="156">
        <v>0</v>
      </c>
      <c r="O27" s="157">
        <v>0</v>
      </c>
      <c r="P27" s="157">
        <v>0</v>
      </c>
      <c r="Q27" s="157">
        <v>0</v>
      </c>
      <c r="R27" s="158">
        <v>0</v>
      </c>
      <c r="S27" s="160"/>
      <c r="T27" s="156">
        <v>0</v>
      </c>
      <c r="U27" s="157">
        <v>0</v>
      </c>
      <c r="V27" s="157">
        <v>0</v>
      </c>
      <c r="W27" s="157">
        <v>0</v>
      </c>
      <c r="X27" s="158">
        <v>0</v>
      </c>
      <c r="Y27" s="160"/>
      <c r="Z27" s="156">
        <v>0</v>
      </c>
      <c r="AA27" s="157">
        <v>0</v>
      </c>
      <c r="AB27" s="157">
        <v>0</v>
      </c>
      <c r="AC27" s="157">
        <v>0</v>
      </c>
      <c r="AD27" s="158">
        <v>0</v>
      </c>
    </row>
    <row r="28" spans="1:30" s="14" customFormat="1" collapsed="1" x14ac:dyDescent="0.25">
      <c r="A28" s="16" t="s">
        <v>10</v>
      </c>
      <c r="B28" s="25">
        <v>4351</v>
      </c>
      <c r="C28" s="20">
        <v>7284</v>
      </c>
      <c r="D28" s="20">
        <v>2712</v>
      </c>
      <c r="E28" s="20">
        <v>0</v>
      </c>
      <c r="F28" s="21">
        <v>14347</v>
      </c>
      <c r="G28" s="12"/>
      <c r="H28" s="25">
        <v>5855</v>
      </c>
      <c r="I28" s="20">
        <v>5829</v>
      </c>
      <c r="J28" s="20">
        <v>2833</v>
      </c>
      <c r="K28" s="20">
        <v>3396</v>
      </c>
      <c r="L28" s="21">
        <v>17913</v>
      </c>
      <c r="M28" s="26"/>
      <c r="N28" s="25">
        <v>8938</v>
      </c>
      <c r="O28" s="20">
        <v>3888</v>
      </c>
      <c r="P28" s="20">
        <v>3490</v>
      </c>
      <c r="Q28" s="20">
        <v>1603</v>
      </c>
      <c r="R28" s="21">
        <v>17919</v>
      </c>
      <c r="S28" s="26"/>
      <c r="T28" s="25">
        <v>7144</v>
      </c>
      <c r="U28" s="20">
        <v>8876</v>
      </c>
      <c r="V28" s="20">
        <v>5085</v>
      </c>
      <c r="W28" s="20">
        <v>4396</v>
      </c>
      <c r="X28" s="21">
        <v>25501</v>
      </c>
      <c r="Y28" s="26"/>
      <c r="Z28" s="25">
        <v>0</v>
      </c>
      <c r="AA28" s="20">
        <v>0</v>
      </c>
      <c r="AB28" s="20">
        <v>-3808</v>
      </c>
      <c r="AC28" s="20">
        <v>-3025</v>
      </c>
      <c r="AD28" s="21">
        <v>-6833</v>
      </c>
    </row>
    <row r="29" spans="1:30" hidden="1" outlineLevel="1" x14ac:dyDescent="0.25">
      <c r="A29" s="5" t="s">
        <v>11</v>
      </c>
      <c r="B29" s="24">
        <v>444</v>
      </c>
      <c r="C29" s="22">
        <v>-855</v>
      </c>
      <c r="D29" s="22">
        <v>-43</v>
      </c>
      <c r="E29" s="22">
        <v>0</v>
      </c>
      <c r="F29" s="23">
        <v>-454</v>
      </c>
      <c r="G29" s="6"/>
      <c r="H29" s="24">
        <v>114</v>
      </c>
      <c r="I29" s="22">
        <v>141</v>
      </c>
      <c r="J29" s="22">
        <v>-295</v>
      </c>
      <c r="K29" s="22">
        <v>271</v>
      </c>
      <c r="L29" s="23">
        <v>231</v>
      </c>
      <c r="M29" s="30"/>
      <c r="N29" s="24">
        <v>-177</v>
      </c>
      <c r="O29" s="22">
        <v>314</v>
      </c>
      <c r="P29" s="22">
        <v>256</v>
      </c>
      <c r="Q29" s="22">
        <v>159</v>
      </c>
      <c r="R29" s="23">
        <v>552</v>
      </c>
      <c r="S29" s="30"/>
      <c r="T29" s="24">
        <v>328</v>
      </c>
      <c r="U29" s="22">
        <v>-29</v>
      </c>
      <c r="V29" s="22">
        <v>26</v>
      </c>
      <c r="W29" s="22">
        <v>147</v>
      </c>
      <c r="X29" s="23">
        <v>472</v>
      </c>
      <c r="Y29" s="30"/>
      <c r="Z29" s="24">
        <v>0</v>
      </c>
      <c r="AA29" s="22">
        <v>0</v>
      </c>
      <c r="AB29" s="22">
        <v>232</v>
      </c>
      <c r="AC29" s="22">
        <v>16</v>
      </c>
      <c r="AD29" s="23">
        <v>248</v>
      </c>
    </row>
    <row r="30" spans="1:30" hidden="1" outlineLevel="1" x14ac:dyDescent="0.25">
      <c r="A30" s="5" t="s">
        <v>12</v>
      </c>
      <c r="B30" s="24">
        <v>1</v>
      </c>
      <c r="C30" s="22">
        <v>0</v>
      </c>
      <c r="D30" s="22">
        <v>0</v>
      </c>
      <c r="E30" s="22">
        <v>0</v>
      </c>
      <c r="F30" s="23">
        <v>1</v>
      </c>
      <c r="G30" s="6"/>
      <c r="H30" s="24">
        <v>3</v>
      </c>
      <c r="I30" s="22">
        <v>2</v>
      </c>
      <c r="J30" s="22">
        <v>1</v>
      </c>
      <c r="K30" s="22">
        <v>1</v>
      </c>
      <c r="L30" s="23">
        <v>7</v>
      </c>
      <c r="M30" s="30"/>
      <c r="N30" s="24">
        <v>6</v>
      </c>
      <c r="O30" s="22">
        <v>-17</v>
      </c>
      <c r="P30" s="22">
        <v>3</v>
      </c>
      <c r="Q30" s="22">
        <v>4</v>
      </c>
      <c r="R30" s="23">
        <v>-4</v>
      </c>
      <c r="S30" s="30"/>
      <c r="T30" s="24">
        <v>3</v>
      </c>
      <c r="U30" s="22">
        <v>3</v>
      </c>
      <c r="V30" s="22">
        <v>5</v>
      </c>
      <c r="W30" s="22">
        <v>11</v>
      </c>
      <c r="X30" s="23">
        <v>22</v>
      </c>
      <c r="Y30" s="30"/>
      <c r="Z30" s="24">
        <v>0</v>
      </c>
      <c r="AA30" s="22">
        <v>0</v>
      </c>
      <c r="AB30" s="22">
        <v>2</v>
      </c>
      <c r="AC30" s="22">
        <v>1</v>
      </c>
      <c r="AD30" s="23">
        <v>3</v>
      </c>
    </row>
    <row r="31" spans="1:30" hidden="1" outlineLevel="1" x14ac:dyDescent="0.25">
      <c r="A31" s="5" t="s">
        <v>13</v>
      </c>
      <c r="B31" s="24">
        <v>1521</v>
      </c>
      <c r="C31" s="22">
        <v>1544</v>
      </c>
      <c r="D31" s="22">
        <v>512</v>
      </c>
      <c r="E31" s="22">
        <v>0</v>
      </c>
      <c r="F31" s="23">
        <v>3577</v>
      </c>
      <c r="G31" s="6"/>
      <c r="H31" s="24">
        <v>2545</v>
      </c>
      <c r="I31" s="22">
        <v>2570</v>
      </c>
      <c r="J31" s="22">
        <v>2448</v>
      </c>
      <c r="K31" s="22">
        <v>2354</v>
      </c>
      <c r="L31" s="23">
        <v>9917</v>
      </c>
      <c r="M31" s="30"/>
      <c r="N31" s="24">
        <v>3001</v>
      </c>
      <c r="O31" s="22">
        <v>2942</v>
      </c>
      <c r="P31" s="22">
        <v>2645</v>
      </c>
      <c r="Q31" s="22">
        <v>2575</v>
      </c>
      <c r="R31" s="23">
        <v>11163</v>
      </c>
      <c r="S31" s="30"/>
      <c r="T31" s="24">
        <v>3161</v>
      </c>
      <c r="U31" s="22">
        <v>3447</v>
      </c>
      <c r="V31" s="22">
        <v>3324</v>
      </c>
      <c r="W31" s="22">
        <v>3114</v>
      </c>
      <c r="X31" s="23">
        <v>13046</v>
      </c>
      <c r="Y31" s="30"/>
      <c r="Z31" s="24">
        <v>0</v>
      </c>
      <c r="AA31" s="22">
        <v>0</v>
      </c>
      <c r="AB31" s="22">
        <v>1312</v>
      </c>
      <c r="AC31" s="22">
        <v>3052</v>
      </c>
      <c r="AD31" s="23">
        <v>4364</v>
      </c>
    </row>
    <row r="32" spans="1:30" ht="17.25" hidden="1" outlineLevel="1" x14ac:dyDescent="0.4">
      <c r="A32" s="5" t="s">
        <v>14</v>
      </c>
      <c r="B32" s="31">
        <v>987</v>
      </c>
      <c r="C32" s="32">
        <v>2669</v>
      </c>
      <c r="D32" s="32">
        <v>1355</v>
      </c>
      <c r="E32" s="32">
        <v>0</v>
      </c>
      <c r="F32" s="33">
        <v>5011</v>
      </c>
      <c r="G32" s="6"/>
      <c r="H32" s="31">
        <v>1502</v>
      </c>
      <c r="I32" s="32">
        <v>1465</v>
      </c>
      <c r="J32" s="32">
        <v>251</v>
      </c>
      <c r="K32" s="32">
        <v>-74</v>
      </c>
      <c r="L32" s="33">
        <v>3144</v>
      </c>
      <c r="M32" s="30"/>
      <c r="N32" s="31">
        <v>3104</v>
      </c>
      <c r="O32" s="32">
        <v>331</v>
      </c>
      <c r="P32" s="32">
        <v>-786</v>
      </c>
      <c r="Q32" s="32">
        <v>-451</v>
      </c>
      <c r="R32" s="33">
        <v>2198</v>
      </c>
      <c r="S32" s="30"/>
      <c r="T32" s="31">
        <v>1663</v>
      </c>
      <c r="U32" s="32">
        <v>2362</v>
      </c>
      <c r="V32" s="32">
        <v>653</v>
      </c>
      <c r="W32" s="32">
        <v>460</v>
      </c>
      <c r="X32" s="33">
        <v>5138</v>
      </c>
      <c r="Y32" s="30"/>
      <c r="Z32" s="31">
        <v>0</v>
      </c>
      <c r="AA32" s="32">
        <v>0</v>
      </c>
      <c r="AB32" s="32">
        <v>-2024</v>
      </c>
      <c r="AC32" s="32">
        <v>-2257</v>
      </c>
      <c r="AD32" s="33">
        <v>-4281</v>
      </c>
    </row>
    <row r="33" spans="1:30" s="14" customFormat="1" collapsed="1" x14ac:dyDescent="0.25">
      <c r="A33" s="16" t="s">
        <v>17</v>
      </c>
      <c r="B33" s="25">
        <v>1398</v>
      </c>
      <c r="C33" s="20">
        <v>3926</v>
      </c>
      <c r="D33" s="20">
        <v>888</v>
      </c>
      <c r="E33" s="20">
        <v>0</v>
      </c>
      <c r="F33" s="21">
        <v>6212</v>
      </c>
      <c r="G33" s="12"/>
      <c r="H33" s="25">
        <v>1691</v>
      </c>
      <c r="I33" s="20">
        <v>1651</v>
      </c>
      <c r="J33" s="20">
        <v>428</v>
      </c>
      <c r="K33" s="20">
        <v>844</v>
      </c>
      <c r="L33" s="21">
        <v>4614</v>
      </c>
      <c r="M33" s="26"/>
      <c r="N33" s="25">
        <v>3004</v>
      </c>
      <c r="O33" s="20">
        <v>318</v>
      </c>
      <c r="P33" s="20">
        <v>1372</v>
      </c>
      <c r="Q33" s="20">
        <v>-684</v>
      </c>
      <c r="R33" s="21">
        <v>4010</v>
      </c>
      <c r="S33" s="26"/>
      <c r="T33" s="25">
        <v>1989</v>
      </c>
      <c r="U33" s="20">
        <v>3093</v>
      </c>
      <c r="V33" s="20">
        <v>1077</v>
      </c>
      <c r="W33" s="20">
        <v>664</v>
      </c>
      <c r="X33" s="21">
        <v>6823</v>
      </c>
      <c r="Y33" s="26"/>
      <c r="Z33" s="25">
        <v>0</v>
      </c>
      <c r="AA33" s="20">
        <v>0</v>
      </c>
      <c r="AB33" s="20">
        <v>-3330</v>
      </c>
      <c r="AC33" s="20">
        <v>-3837</v>
      </c>
      <c r="AD33" s="21">
        <v>-7167</v>
      </c>
    </row>
    <row r="34" spans="1:30" hidden="1" outlineLevel="1" x14ac:dyDescent="0.25">
      <c r="A34" s="34" t="s">
        <v>47</v>
      </c>
      <c r="B34" s="24"/>
      <c r="C34" s="36"/>
      <c r="D34" s="36"/>
      <c r="E34" s="36"/>
      <c r="F34" s="37"/>
      <c r="G34" s="35"/>
      <c r="H34" s="24"/>
      <c r="I34" s="36"/>
      <c r="J34" s="36"/>
      <c r="K34" s="36"/>
      <c r="L34" s="37"/>
      <c r="M34" s="6"/>
      <c r="N34" s="24"/>
      <c r="O34" s="36"/>
      <c r="P34" s="36"/>
      <c r="Q34" s="36"/>
      <c r="R34" s="37"/>
      <c r="S34" s="6"/>
      <c r="T34" s="24"/>
      <c r="U34" s="36"/>
      <c r="V34" s="36"/>
      <c r="W34" s="36"/>
      <c r="X34" s="37"/>
      <c r="Y34" s="6"/>
      <c r="Z34" s="24"/>
      <c r="AA34" s="36"/>
      <c r="AB34" s="36"/>
      <c r="AC34" s="36"/>
      <c r="AD34" s="37"/>
    </row>
    <row r="35" spans="1:30" hidden="1" outlineLevel="1" x14ac:dyDescent="0.25">
      <c r="A35" s="5" t="s">
        <v>14</v>
      </c>
      <c r="B35" s="24">
        <v>987</v>
      </c>
      <c r="C35" s="22">
        <v>2669</v>
      </c>
      <c r="D35" s="22">
        <v>0</v>
      </c>
      <c r="E35" s="22">
        <v>0</v>
      </c>
      <c r="F35" s="23">
        <v>0</v>
      </c>
      <c r="G35" s="6"/>
      <c r="H35" s="24">
        <v>1502</v>
      </c>
      <c r="I35" s="22">
        <v>1465</v>
      </c>
      <c r="J35" s="22">
        <v>251</v>
      </c>
      <c r="K35" s="22">
        <v>-74</v>
      </c>
      <c r="L35" s="23">
        <v>3144</v>
      </c>
      <c r="M35" s="30"/>
      <c r="N35" s="24">
        <v>3104</v>
      </c>
      <c r="O35" s="22">
        <v>331</v>
      </c>
      <c r="P35" s="22">
        <v>-786</v>
      </c>
      <c r="Q35" s="22">
        <v>-451</v>
      </c>
      <c r="R35" s="23">
        <v>2198</v>
      </c>
      <c r="S35" s="30"/>
      <c r="T35" s="24">
        <v>1663</v>
      </c>
      <c r="U35" s="22">
        <v>2362</v>
      </c>
      <c r="V35" s="22">
        <v>653</v>
      </c>
      <c r="W35" s="22">
        <v>460</v>
      </c>
      <c r="X35" s="23">
        <v>5138</v>
      </c>
      <c r="Y35" s="30"/>
      <c r="Z35" s="24">
        <v>0</v>
      </c>
      <c r="AA35" s="22">
        <v>0</v>
      </c>
      <c r="AB35" s="22">
        <v>-2024</v>
      </c>
      <c r="AC35" s="22">
        <v>-2257</v>
      </c>
      <c r="AD35" s="23">
        <v>-4281</v>
      </c>
    </row>
    <row r="36" spans="1:30" hidden="1" outlineLevel="1" x14ac:dyDescent="0.25">
      <c r="A36" s="5" t="s">
        <v>12</v>
      </c>
      <c r="B36" s="24">
        <v>1</v>
      </c>
      <c r="C36" s="22">
        <v>0</v>
      </c>
      <c r="D36" s="22">
        <v>0</v>
      </c>
      <c r="E36" s="22">
        <v>0</v>
      </c>
      <c r="F36" s="23">
        <v>0</v>
      </c>
      <c r="G36" s="6"/>
      <c r="H36" s="24">
        <v>3</v>
      </c>
      <c r="I36" s="22">
        <v>2</v>
      </c>
      <c r="J36" s="22">
        <v>1</v>
      </c>
      <c r="K36" s="22">
        <v>1</v>
      </c>
      <c r="L36" s="23">
        <v>7</v>
      </c>
      <c r="M36" s="30"/>
      <c r="N36" s="24">
        <v>0</v>
      </c>
      <c r="O36" s="22">
        <v>-11</v>
      </c>
      <c r="P36" s="22">
        <v>3</v>
      </c>
      <c r="Q36" s="22">
        <v>4</v>
      </c>
      <c r="R36" s="23">
        <v>-4</v>
      </c>
      <c r="S36" s="30"/>
      <c r="T36" s="24">
        <v>0</v>
      </c>
      <c r="U36" s="22">
        <v>6</v>
      </c>
      <c r="V36" s="22">
        <v>5</v>
      </c>
      <c r="W36" s="22">
        <v>11</v>
      </c>
      <c r="X36" s="23">
        <v>22</v>
      </c>
      <c r="Y36" s="30"/>
      <c r="Z36" s="24">
        <v>0</v>
      </c>
      <c r="AA36" s="22">
        <v>0</v>
      </c>
      <c r="AB36" s="22">
        <v>2</v>
      </c>
      <c r="AC36" s="22">
        <v>1</v>
      </c>
      <c r="AD36" s="23">
        <v>3</v>
      </c>
    </row>
    <row r="37" spans="1:30" hidden="1" outlineLevel="1" x14ac:dyDescent="0.25">
      <c r="A37" s="5" t="s">
        <v>13</v>
      </c>
      <c r="B37" s="24">
        <v>1521</v>
      </c>
      <c r="C37" s="22">
        <v>1544</v>
      </c>
      <c r="D37" s="22">
        <v>0</v>
      </c>
      <c r="E37" s="22">
        <v>0</v>
      </c>
      <c r="F37" s="23">
        <v>0</v>
      </c>
      <c r="G37" s="6"/>
      <c r="H37" s="24">
        <v>2545</v>
      </c>
      <c r="I37" s="22">
        <v>2570</v>
      </c>
      <c r="J37" s="22">
        <v>2448</v>
      </c>
      <c r="K37" s="22">
        <v>2354</v>
      </c>
      <c r="L37" s="23">
        <v>9917</v>
      </c>
      <c r="M37" s="30"/>
      <c r="N37" s="24">
        <v>3001</v>
      </c>
      <c r="O37" s="22">
        <v>2943</v>
      </c>
      <c r="P37" s="22">
        <v>2644</v>
      </c>
      <c r="Q37" s="22">
        <v>2575</v>
      </c>
      <c r="R37" s="23">
        <v>11163</v>
      </c>
      <c r="S37" s="30"/>
      <c r="T37" s="24">
        <v>3162</v>
      </c>
      <c r="U37" s="22">
        <v>3446</v>
      </c>
      <c r="V37" s="22">
        <v>3324</v>
      </c>
      <c r="W37" s="22">
        <v>3114</v>
      </c>
      <c r="X37" s="23">
        <v>13046</v>
      </c>
      <c r="Y37" s="30"/>
      <c r="Z37" s="24">
        <v>0</v>
      </c>
      <c r="AA37" s="22">
        <v>0</v>
      </c>
      <c r="AB37" s="22">
        <v>1310</v>
      </c>
      <c r="AC37" s="22">
        <v>3054</v>
      </c>
      <c r="AD37" s="23">
        <v>4364</v>
      </c>
    </row>
    <row r="38" spans="1:30" hidden="1" outlineLevel="1" x14ac:dyDescent="0.25">
      <c r="A38" s="5" t="s">
        <v>48</v>
      </c>
      <c r="B38" s="82">
        <v>3107</v>
      </c>
      <c r="C38" s="22">
        <v>3185</v>
      </c>
      <c r="D38" s="22">
        <v>0</v>
      </c>
      <c r="E38" s="22">
        <v>0</v>
      </c>
      <c r="F38" s="23">
        <v>0</v>
      </c>
      <c r="G38" s="6"/>
      <c r="H38" s="24">
        <v>3374</v>
      </c>
      <c r="I38" s="22">
        <v>3476</v>
      </c>
      <c r="J38" s="22">
        <v>3352</v>
      </c>
      <c r="K38" s="22">
        <v>3037</v>
      </c>
      <c r="L38" s="37">
        <v>13239</v>
      </c>
      <c r="M38" s="30"/>
      <c r="N38" s="24">
        <v>3196</v>
      </c>
      <c r="O38" s="22">
        <v>3242</v>
      </c>
      <c r="P38" s="22">
        <v>3270</v>
      </c>
      <c r="Q38" s="22">
        <v>3221</v>
      </c>
      <c r="R38" s="23">
        <v>12929</v>
      </c>
      <c r="S38" s="30"/>
      <c r="T38" s="82">
        <v>3258</v>
      </c>
      <c r="U38" s="22">
        <v>3281</v>
      </c>
      <c r="V38" s="22">
        <v>3257</v>
      </c>
      <c r="W38" s="22">
        <v>3178</v>
      </c>
      <c r="X38" s="37">
        <v>12974</v>
      </c>
      <c r="Y38" s="30"/>
      <c r="Z38" s="82">
        <v>0</v>
      </c>
      <c r="AA38" s="22">
        <v>0</v>
      </c>
      <c r="AB38" s="22">
        <v>2578</v>
      </c>
      <c r="AC38" s="22">
        <v>7798</v>
      </c>
      <c r="AD38" s="37">
        <v>10376</v>
      </c>
    </row>
    <row r="39" spans="1:30" s="159" customFormat="1" ht="17.25" hidden="1" outlineLevel="1" x14ac:dyDescent="0.4">
      <c r="A39" s="5" t="s">
        <v>49</v>
      </c>
      <c r="B39" s="193">
        <v>123</v>
      </c>
      <c r="C39" s="157">
        <v>124</v>
      </c>
      <c r="D39" s="32">
        <v>0</v>
      </c>
      <c r="E39" s="32">
        <v>0</v>
      </c>
      <c r="F39" s="33">
        <v>0</v>
      </c>
      <c r="G39" s="35"/>
      <c r="H39" s="156">
        <v>148</v>
      </c>
      <c r="I39" s="157">
        <v>148</v>
      </c>
      <c r="J39" s="157">
        <v>148</v>
      </c>
      <c r="K39" s="157">
        <v>147</v>
      </c>
      <c r="L39" s="188">
        <v>591</v>
      </c>
      <c r="M39" s="160"/>
      <c r="N39" s="156">
        <v>142</v>
      </c>
      <c r="O39" s="157">
        <v>142</v>
      </c>
      <c r="P39" s="157">
        <v>150</v>
      </c>
      <c r="Q39" s="157">
        <v>149</v>
      </c>
      <c r="R39" s="158">
        <v>583</v>
      </c>
      <c r="S39" s="160"/>
      <c r="T39" s="193">
        <v>149</v>
      </c>
      <c r="U39" s="157">
        <v>146</v>
      </c>
      <c r="V39" s="157">
        <v>145</v>
      </c>
      <c r="W39" s="157">
        <v>144</v>
      </c>
      <c r="X39" s="188">
        <v>584</v>
      </c>
      <c r="Y39" s="160"/>
      <c r="Z39" s="193">
        <v>0</v>
      </c>
      <c r="AA39" s="157">
        <v>0</v>
      </c>
      <c r="AB39" s="157">
        <v>52</v>
      </c>
      <c r="AC39" s="157">
        <v>152</v>
      </c>
      <c r="AD39" s="188">
        <v>204</v>
      </c>
    </row>
    <row r="40" spans="1:30" s="14" customFormat="1" collapsed="1" x14ac:dyDescent="0.25">
      <c r="A40" s="16" t="s">
        <v>50</v>
      </c>
      <c r="B40" s="25">
        <v>7137</v>
      </c>
      <c r="C40" s="20">
        <v>11448</v>
      </c>
      <c r="D40" s="22">
        <v>0</v>
      </c>
      <c r="E40" s="22">
        <v>0</v>
      </c>
      <c r="F40" s="23">
        <v>0</v>
      </c>
      <c r="G40" s="12"/>
      <c r="H40" s="25">
        <v>9263</v>
      </c>
      <c r="I40" s="20">
        <v>9312</v>
      </c>
      <c r="J40" s="20">
        <v>6628</v>
      </c>
      <c r="K40" s="20">
        <v>6309</v>
      </c>
      <c r="L40" s="21">
        <v>31512</v>
      </c>
      <c r="M40" s="26"/>
      <c r="N40" s="25">
        <v>12447</v>
      </c>
      <c r="O40" s="20">
        <v>6965</v>
      </c>
      <c r="P40" s="20">
        <v>6653</v>
      </c>
      <c r="Q40" s="20">
        <v>4814</v>
      </c>
      <c r="R40" s="21">
        <v>30879</v>
      </c>
      <c r="S40" s="26"/>
      <c r="T40" s="25">
        <v>10221</v>
      </c>
      <c r="U40" s="20">
        <v>12334</v>
      </c>
      <c r="V40" s="20">
        <v>8461</v>
      </c>
      <c r="W40" s="20">
        <v>7571</v>
      </c>
      <c r="X40" s="21">
        <v>38587</v>
      </c>
      <c r="Y40" s="26"/>
      <c r="Z40" s="25">
        <v>0</v>
      </c>
      <c r="AA40" s="20">
        <v>0</v>
      </c>
      <c r="AB40" s="20">
        <v>-1412</v>
      </c>
      <c r="AC40" s="20">
        <v>4911</v>
      </c>
      <c r="AD40" s="21">
        <v>3499</v>
      </c>
    </row>
    <row r="41" spans="1:30" hidden="1" outlineLevel="1" x14ac:dyDescent="0.25">
      <c r="A41" s="5" t="s">
        <v>51</v>
      </c>
      <c r="B41" s="82">
        <v>0</v>
      </c>
      <c r="C41" s="36">
        <v>0</v>
      </c>
      <c r="D41" s="22">
        <v>0</v>
      </c>
      <c r="E41" s="22">
        <v>0</v>
      </c>
      <c r="F41" s="23">
        <v>0</v>
      </c>
      <c r="G41" s="6"/>
      <c r="H41" s="24">
        <v>0</v>
      </c>
      <c r="I41" s="36">
        <v>6</v>
      </c>
      <c r="J41" s="36">
        <v>137</v>
      </c>
      <c r="K41" s="36">
        <v>0</v>
      </c>
      <c r="L41" s="37">
        <v>143</v>
      </c>
      <c r="M41" s="30"/>
      <c r="N41" s="24">
        <v>14</v>
      </c>
      <c r="O41" s="36">
        <v>0</v>
      </c>
      <c r="P41" s="36">
        <v>0</v>
      </c>
      <c r="Q41" s="36">
        <v>0</v>
      </c>
      <c r="R41" s="23">
        <v>14</v>
      </c>
      <c r="S41" s="30"/>
      <c r="T41" s="24">
        <v>0</v>
      </c>
      <c r="U41" s="36">
        <v>0</v>
      </c>
      <c r="V41" s="36">
        <v>0</v>
      </c>
      <c r="W41" s="36">
        <v>15</v>
      </c>
      <c r="X41" s="23">
        <v>15</v>
      </c>
      <c r="Y41" s="30"/>
      <c r="Z41" s="24">
        <v>0</v>
      </c>
      <c r="AA41" s="36">
        <v>0</v>
      </c>
      <c r="AB41" s="36">
        <v>0</v>
      </c>
      <c r="AC41" s="36">
        <v>0</v>
      </c>
      <c r="AD41" s="23">
        <v>0</v>
      </c>
    </row>
    <row r="42" spans="1:30" hidden="1" outlineLevel="1" x14ac:dyDescent="0.25">
      <c r="A42" s="5" t="s">
        <v>52</v>
      </c>
      <c r="B42" s="82">
        <v>230</v>
      </c>
      <c r="C42" s="36">
        <v>228</v>
      </c>
      <c r="D42" s="22">
        <v>0</v>
      </c>
      <c r="E42" s="22">
        <v>0</v>
      </c>
      <c r="F42" s="23">
        <v>0</v>
      </c>
      <c r="G42" s="6"/>
      <c r="H42" s="24">
        <v>236</v>
      </c>
      <c r="I42" s="36">
        <v>237</v>
      </c>
      <c r="J42" s="36">
        <v>236</v>
      </c>
      <c r="K42" s="36">
        <v>236</v>
      </c>
      <c r="L42" s="37">
        <v>945</v>
      </c>
      <c r="M42" s="30"/>
      <c r="N42" s="24">
        <v>236</v>
      </c>
      <c r="O42" s="36">
        <v>237</v>
      </c>
      <c r="P42" s="36">
        <v>236</v>
      </c>
      <c r="Q42" s="36">
        <v>236</v>
      </c>
      <c r="R42" s="23">
        <v>945</v>
      </c>
      <c r="S42" s="30"/>
      <c r="T42" s="5">
        <v>225</v>
      </c>
      <c r="U42" s="36">
        <v>228</v>
      </c>
      <c r="V42" s="36">
        <v>229</v>
      </c>
      <c r="W42" s="36">
        <v>240</v>
      </c>
      <c r="X42" s="23">
        <v>922</v>
      </c>
      <c r="Y42" s="30"/>
      <c r="Z42" s="24">
        <v>0</v>
      </c>
      <c r="AA42" s="36">
        <v>0</v>
      </c>
      <c r="AB42" s="36">
        <v>0</v>
      </c>
      <c r="AC42" s="36">
        <v>112</v>
      </c>
      <c r="AD42" s="23">
        <v>112</v>
      </c>
    </row>
    <row r="43" spans="1:30" hidden="1" outlineLevel="1" x14ac:dyDescent="0.25">
      <c r="A43" s="5" t="s">
        <v>64</v>
      </c>
      <c r="B43" s="82">
        <v>0</v>
      </c>
      <c r="C43" s="36">
        <v>0</v>
      </c>
      <c r="D43" s="22">
        <v>0</v>
      </c>
      <c r="E43" s="22">
        <v>0</v>
      </c>
      <c r="F43" s="23">
        <v>0</v>
      </c>
      <c r="G43" s="6"/>
      <c r="H43" s="24">
        <v>0</v>
      </c>
      <c r="I43" s="36">
        <v>0</v>
      </c>
      <c r="J43" s="36">
        <v>0</v>
      </c>
      <c r="K43" s="36">
        <v>0</v>
      </c>
      <c r="L43" s="37">
        <v>0</v>
      </c>
      <c r="M43" s="30"/>
      <c r="N43" s="24">
        <v>0</v>
      </c>
      <c r="O43" s="36">
        <v>0</v>
      </c>
      <c r="P43" s="36">
        <v>0</v>
      </c>
      <c r="Q43" s="36">
        <v>0</v>
      </c>
      <c r="R43" s="23">
        <v>0</v>
      </c>
      <c r="S43" s="30"/>
      <c r="T43" s="5">
        <v>0</v>
      </c>
      <c r="U43" s="36">
        <v>0</v>
      </c>
      <c r="V43" s="36">
        <v>0</v>
      </c>
      <c r="W43" s="36">
        <v>0</v>
      </c>
      <c r="X43" s="23">
        <v>0</v>
      </c>
      <c r="Y43" s="30"/>
      <c r="Z43" s="24">
        <v>0</v>
      </c>
      <c r="AA43" s="36">
        <v>0</v>
      </c>
      <c r="AB43" s="36">
        <v>0</v>
      </c>
      <c r="AC43" s="36">
        <v>0</v>
      </c>
      <c r="AD43" s="23">
        <v>0</v>
      </c>
    </row>
    <row r="44" spans="1:30" hidden="1" outlineLevel="1" x14ac:dyDescent="0.25">
      <c r="A44" s="5" t="s">
        <v>54</v>
      </c>
      <c r="B44" s="82">
        <v>0</v>
      </c>
      <c r="C44" s="36">
        <v>0</v>
      </c>
      <c r="D44" s="22">
        <v>0</v>
      </c>
      <c r="E44" s="22">
        <v>0</v>
      </c>
      <c r="F44" s="23">
        <v>0</v>
      </c>
      <c r="G44" s="6"/>
      <c r="H44" s="24">
        <v>0</v>
      </c>
      <c r="I44" s="36">
        <v>0</v>
      </c>
      <c r="J44" s="36">
        <v>0</v>
      </c>
      <c r="K44" s="36">
        <v>0</v>
      </c>
      <c r="L44" s="37">
        <v>0</v>
      </c>
      <c r="M44" s="30"/>
      <c r="N44" s="24">
        <v>0</v>
      </c>
      <c r="O44" s="36">
        <v>0</v>
      </c>
      <c r="P44" s="36">
        <v>0</v>
      </c>
      <c r="Q44" s="36">
        <v>0</v>
      </c>
      <c r="R44" s="23">
        <v>0</v>
      </c>
      <c r="S44" s="30"/>
      <c r="T44" s="5">
        <v>0</v>
      </c>
      <c r="U44" s="36">
        <v>0</v>
      </c>
      <c r="V44" s="36">
        <v>0</v>
      </c>
      <c r="W44" s="36">
        <v>0</v>
      </c>
      <c r="X44" s="23">
        <v>0</v>
      </c>
      <c r="Y44" s="30"/>
      <c r="Z44" s="24">
        <v>0</v>
      </c>
      <c r="AA44" s="36">
        <v>0</v>
      </c>
      <c r="AB44" s="36">
        <v>0</v>
      </c>
      <c r="AC44" s="36">
        <v>0</v>
      </c>
      <c r="AD44" s="23">
        <v>0</v>
      </c>
    </row>
    <row r="45" spans="1:30" hidden="1" outlineLevel="1" x14ac:dyDescent="0.25">
      <c r="A45" s="5" t="s">
        <v>55</v>
      </c>
      <c r="B45" s="82">
        <v>0</v>
      </c>
      <c r="C45" s="36">
        <v>0</v>
      </c>
      <c r="D45" s="22">
        <v>0</v>
      </c>
      <c r="E45" s="22">
        <v>0</v>
      </c>
      <c r="F45" s="23">
        <v>0</v>
      </c>
      <c r="G45" s="6"/>
      <c r="H45" s="24">
        <v>0</v>
      </c>
      <c r="I45" s="36">
        <v>0</v>
      </c>
      <c r="J45" s="36">
        <v>0</v>
      </c>
      <c r="K45" s="36">
        <v>0</v>
      </c>
      <c r="L45" s="37">
        <v>0</v>
      </c>
      <c r="M45" s="30"/>
      <c r="N45" s="24">
        <v>0</v>
      </c>
      <c r="O45" s="36">
        <v>0</v>
      </c>
      <c r="P45" s="36">
        <v>0</v>
      </c>
      <c r="Q45" s="36">
        <v>0</v>
      </c>
      <c r="R45" s="23">
        <v>0</v>
      </c>
      <c r="S45" s="30"/>
      <c r="T45" s="24">
        <v>0</v>
      </c>
      <c r="U45" s="36">
        <v>0</v>
      </c>
      <c r="V45" s="36">
        <v>0</v>
      </c>
      <c r="W45" s="36">
        <v>0</v>
      </c>
      <c r="X45" s="23">
        <v>0</v>
      </c>
      <c r="Y45" s="30"/>
      <c r="Z45" s="24">
        <v>0</v>
      </c>
      <c r="AA45" s="36">
        <v>0</v>
      </c>
      <c r="AB45" s="36">
        <v>4374</v>
      </c>
      <c r="AC45" s="36">
        <v>0</v>
      </c>
      <c r="AD45" s="23">
        <v>4374</v>
      </c>
    </row>
    <row r="46" spans="1:30" hidden="1" outlineLevel="1" x14ac:dyDescent="0.25">
      <c r="A46" s="5" t="s">
        <v>56</v>
      </c>
      <c r="B46" s="82">
        <v>0</v>
      </c>
      <c r="C46" s="36">
        <v>0</v>
      </c>
      <c r="D46" s="22">
        <v>0</v>
      </c>
      <c r="E46" s="22">
        <v>0</v>
      </c>
      <c r="F46" s="23">
        <v>0</v>
      </c>
      <c r="G46" s="6"/>
      <c r="H46" s="24">
        <v>0</v>
      </c>
      <c r="I46" s="36">
        <v>0</v>
      </c>
      <c r="J46" s="36">
        <v>0</v>
      </c>
      <c r="K46" s="36">
        <v>0</v>
      </c>
      <c r="L46" s="37">
        <v>0</v>
      </c>
      <c r="M46" s="30"/>
      <c r="N46" s="24">
        <v>0</v>
      </c>
      <c r="O46" s="36">
        <v>0</v>
      </c>
      <c r="P46" s="36">
        <v>0</v>
      </c>
      <c r="Q46" s="36">
        <v>0</v>
      </c>
      <c r="R46" s="23">
        <v>0</v>
      </c>
      <c r="S46" s="30"/>
      <c r="T46" s="5">
        <v>0</v>
      </c>
      <c r="U46" s="36">
        <v>0</v>
      </c>
      <c r="V46" s="36">
        <v>0</v>
      </c>
      <c r="W46" s="36">
        <v>0</v>
      </c>
      <c r="X46" s="23">
        <v>0</v>
      </c>
      <c r="Y46" s="30"/>
      <c r="Z46" s="24">
        <v>0</v>
      </c>
      <c r="AA46" s="36">
        <v>0</v>
      </c>
      <c r="AB46" s="36">
        <v>0</v>
      </c>
      <c r="AC46" s="36">
        <v>0</v>
      </c>
      <c r="AD46" s="23">
        <v>0</v>
      </c>
    </row>
    <row r="47" spans="1:30" hidden="1" outlineLevel="1" x14ac:dyDescent="0.25">
      <c r="A47" s="5" t="s">
        <v>69</v>
      </c>
      <c r="B47" s="82">
        <v>0</v>
      </c>
      <c r="C47" s="36">
        <v>0</v>
      </c>
      <c r="D47" s="22">
        <v>0</v>
      </c>
      <c r="E47" s="22">
        <v>0</v>
      </c>
      <c r="F47" s="23">
        <v>0</v>
      </c>
      <c r="G47" s="6"/>
      <c r="H47" s="24">
        <v>0</v>
      </c>
      <c r="I47" s="36">
        <v>0</v>
      </c>
      <c r="J47" s="36">
        <v>0</v>
      </c>
      <c r="K47" s="36">
        <v>0</v>
      </c>
      <c r="L47" s="37">
        <v>0</v>
      </c>
      <c r="M47" s="30"/>
      <c r="N47" s="24">
        <v>0</v>
      </c>
      <c r="O47" s="36">
        <v>0</v>
      </c>
      <c r="P47" s="36">
        <v>0</v>
      </c>
      <c r="Q47" s="36">
        <v>0</v>
      </c>
      <c r="R47" s="23">
        <v>0</v>
      </c>
      <c r="S47" s="30"/>
      <c r="T47" s="5">
        <v>0</v>
      </c>
      <c r="U47" s="36">
        <v>0</v>
      </c>
      <c r="V47" s="36">
        <v>0</v>
      </c>
      <c r="W47" s="36">
        <v>0</v>
      </c>
      <c r="X47" s="23">
        <v>0</v>
      </c>
      <c r="Y47" s="30"/>
      <c r="Z47" s="24">
        <v>0</v>
      </c>
      <c r="AA47" s="36">
        <v>0</v>
      </c>
      <c r="AB47" s="36">
        <v>0</v>
      </c>
      <c r="AC47" s="36">
        <v>0</v>
      </c>
      <c r="AD47" s="23">
        <v>0</v>
      </c>
    </row>
    <row r="48" spans="1:30" hidden="1" outlineLevel="1" x14ac:dyDescent="0.25">
      <c r="A48" s="5" t="s">
        <v>7</v>
      </c>
      <c r="B48" s="82">
        <v>125</v>
      </c>
      <c r="C48" s="36">
        <v>125</v>
      </c>
      <c r="D48" s="22">
        <v>0</v>
      </c>
      <c r="E48" s="22">
        <v>0</v>
      </c>
      <c r="F48" s="23">
        <v>0</v>
      </c>
      <c r="G48" s="6"/>
      <c r="H48" s="24">
        <v>125</v>
      </c>
      <c r="I48" s="36">
        <v>125</v>
      </c>
      <c r="J48" s="36">
        <v>125</v>
      </c>
      <c r="K48" s="36">
        <v>125</v>
      </c>
      <c r="L48" s="37">
        <v>500</v>
      </c>
      <c r="M48" s="30"/>
      <c r="N48" s="24">
        <v>125</v>
      </c>
      <c r="O48" s="36">
        <v>125</v>
      </c>
      <c r="P48" s="36">
        <v>125</v>
      </c>
      <c r="Q48" s="36">
        <v>125</v>
      </c>
      <c r="R48" s="23">
        <v>500</v>
      </c>
      <c r="S48" s="30"/>
      <c r="T48" s="5">
        <v>125</v>
      </c>
      <c r="U48" s="36">
        <v>125</v>
      </c>
      <c r="V48" s="36">
        <v>125</v>
      </c>
      <c r="W48" s="36">
        <v>125</v>
      </c>
      <c r="X48" s="23">
        <v>500</v>
      </c>
      <c r="Y48" s="30"/>
      <c r="Z48" s="24">
        <v>0</v>
      </c>
      <c r="AA48" s="36">
        <v>0</v>
      </c>
      <c r="AB48" s="36">
        <v>51</v>
      </c>
      <c r="AC48" s="36">
        <v>124</v>
      </c>
      <c r="AD48" s="23">
        <v>175</v>
      </c>
    </row>
    <row r="49" spans="1:30" ht="17.25" hidden="1" outlineLevel="1" x14ac:dyDescent="0.4">
      <c r="A49" s="5" t="s">
        <v>109</v>
      </c>
      <c r="B49" s="31">
        <v>0</v>
      </c>
      <c r="C49" s="32">
        <v>0</v>
      </c>
      <c r="D49" s="32">
        <v>0</v>
      </c>
      <c r="E49" s="32">
        <v>0</v>
      </c>
      <c r="F49" s="33">
        <v>0</v>
      </c>
      <c r="G49" s="6"/>
      <c r="H49" s="31">
        <v>0</v>
      </c>
      <c r="I49" s="32">
        <v>0</v>
      </c>
      <c r="J49" s="32">
        <v>0</v>
      </c>
      <c r="K49" s="32">
        <v>0</v>
      </c>
      <c r="L49" s="33">
        <v>0</v>
      </c>
      <c r="M49" s="30"/>
      <c r="N49" s="31">
        <v>0</v>
      </c>
      <c r="O49" s="32">
        <v>0</v>
      </c>
      <c r="P49" s="32">
        <v>0</v>
      </c>
      <c r="Q49" s="32">
        <v>0</v>
      </c>
      <c r="R49" s="33">
        <v>0</v>
      </c>
      <c r="S49" s="30"/>
      <c r="T49" s="31">
        <v>0</v>
      </c>
      <c r="U49" s="32">
        <v>0</v>
      </c>
      <c r="V49" s="32">
        <v>0</v>
      </c>
      <c r="W49" s="32">
        <v>0</v>
      </c>
      <c r="X49" s="33">
        <v>0</v>
      </c>
      <c r="Y49" s="30"/>
      <c r="Z49" s="31">
        <v>0</v>
      </c>
      <c r="AA49" s="32">
        <v>0</v>
      </c>
      <c r="AB49" s="32">
        <v>0</v>
      </c>
      <c r="AC49" s="32">
        <v>0</v>
      </c>
      <c r="AD49" s="33">
        <v>0</v>
      </c>
    </row>
    <row r="50" spans="1:30" s="14" customFormat="1" collapsed="1" x14ac:dyDescent="0.25">
      <c r="A50" s="16" t="s">
        <v>58</v>
      </c>
      <c r="B50" s="25">
        <v>7492</v>
      </c>
      <c r="C50" s="39">
        <v>11801</v>
      </c>
      <c r="D50" s="22">
        <v>0</v>
      </c>
      <c r="E50" s="22">
        <v>0</v>
      </c>
      <c r="F50" s="23">
        <v>0</v>
      </c>
      <c r="G50" s="12"/>
      <c r="H50" s="25">
        <v>9624</v>
      </c>
      <c r="I50" s="39">
        <v>9680</v>
      </c>
      <c r="J50" s="39">
        <v>7126</v>
      </c>
      <c r="K50" s="39">
        <v>6670</v>
      </c>
      <c r="L50" s="40">
        <v>33100</v>
      </c>
      <c r="M50" s="26"/>
      <c r="N50" s="25">
        <v>12822</v>
      </c>
      <c r="O50" s="39">
        <v>7327</v>
      </c>
      <c r="P50" s="39">
        <v>7014</v>
      </c>
      <c r="Q50" s="39">
        <v>5175</v>
      </c>
      <c r="R50" s="40">
        <v>32338</v>
      </c>
      <c r="S50" s="26"/>
      <c r="T50" s="25">
        <v>10571</v>
      </c>
      <c r="U50" s="39">
        <v>12687</v>
      </c>
      <c r="V50" s="39">
        <v>8815</v>
      </c>
      <c r="W50" s="39">
        <v>7951</v>
      </c>
      <c r="X50" s="40">
        <v>40024</v>
      </c>
      <c r="Y50" s="26"/>
      <c r="Z50" s="25">
        <v>0</v>
      </c>
      <c r="AA50" s="39">
        <v>0</v>
      </c>
      <c r="AB50" s="39">
        <v>3013</v>
      </c>
      <c r="AC50" s="39">
        <v>5147</v>
      </c>
      <c r="AD50" s="40">
        <v>8160</v>
      </c>
    </row>
    <row r="51" spans="1:30" x14ac:dyDescent="0.25">
      <c r="A51" s="5"/>
      <c r="B51" s="5"/>
      <c r="C51" s="6"/>
      <c r="D51" s="6"/>
      <c r="E51" s="6"/>
      <c r="F51" s="7"/>
      <c r="G51" s="6"/>
      <c r="H51" s="24"/>
      <c r="I51" s="6"/>
      <c r="J51" s="6"/>
      <c r="K51" s="6"/>
      <c r="L51" s="7"/>
      <c r="M51" s="6"/>
      <c r="N51" s="24"/>
      <c r="O51" s="6"/>
      <c r="P51" s="6"/>
      <c r="Q51" s="6"/>
      <c r="R51" s="7"/>
      <c r="S51" s="6"/>
      <c r="T51" s="5"/>
      <c r="U51" s="6"/>
      <c r="V51" s="6"/>
      <c r="W51" s="6"/>
      <c r="X51" s="7"/>
      <c r="Y51" s="6"/>
      <c r="Z51" s="5"/>
      <c r="AA51" s="6"/>
      <c r="AB51" s="6"/>
      <c r="AC51" s="6"/>
      <c r="AD51" s="7"/>
    </row>
    <row r="52" spans="1:30" x14ac:dyDescent="0.25">
      <c r="A52" s="5"/>
      <c r="B52" s="5"/>
      <c r="C52" s="6"/>
      <c r="D52" s="6"/>
      <c r="E52" s="6"/>
      <c r="F52" s="7"/>
      <c r="G52" s="6"/>
      <c r="H52" s="24"/>
      <c r="I52" s="6"/>
      <c r="J52" s="6"/>
      <c r="K52" s="6"/>
      <c r="L52" s="7"/>
      <c r="M52" s="6"/>
      <c r="N52" s="24"/>
      <c r="O52" s="6"/>
      <c r="P52" s="6"/>
      <c r="Q52" s="6"/>
      <c r="R52" s="7"/>
      <c r="S52" s="6"/>
      <c r="T52" s="5"/>
      <c r="U52" s="6"/>
      <c r="V52" s="6"/>
      <c r="W52" s="6"/>
      <c r="X52" s="7"/>
      <c r="Y52" s="6"/>
      <c r="Z52" s="5"/>
      <c r="AA52" s="6"/>
      <c r="AB52" s="6"/>
      <c r="AC52" s="6"/>
      <c r="AD52" s="7"/>
    </row>
    <row r="53" spans="1:30" s="14" customFormat="1" x14ac:dyDescent="0.25">
      <c r="A53" s="16" t="s">
        <v>18</v>
      </c>
      <c r="B53" s="83">
        <v>237867</v>
      </c>
      <c r="C53" s="39">
        <v>241771</v>
      </c>
      <c r="D53" s="39">
        <v>0</v>
      </c>
      <c r="E53" s="39">
        <v>0</v>
      </c>
      <c r="F53" s="40"/>
      <c r="G53" s="12"/>
      <c r="H53" s="83">
        <v>247079</v>
      </c>
      <c r="I53" s="39">
        <v>245891</v>
      </c>
      <c r="J53" s="39">
        <v>229891</v>
      </c>
      <c r="K53" s="39">
        <v>235869</v>
      </c>
      <c r="L53" s="40"/>
      <c r="M53" s="26"/>
      <c r="N53" s="83">
        <v>258755</v>
      </c>
      <c r="O53" s="39">
        <v>251779</v>
      </c>
      <c r="P53" s="39">
        <v>243797</v>
      </c>
      <c r="Q53" s="39">
        <v>242656</v>
      </c>
      <c r="R53" s="40"/>
      <c r="S53" s="26"/>
      <c r="T53" s="83">
        <v>273029</v>
      </c>
      <c r="U53" s="39">
        <v>269352</v>
      </c>
      <c r="V53" s="39">
        <v>262328</v>
      </c>
      <c r="W53" s="39">
        <v>260894</v>
      </c>
      <c r="X53" s="40"/>
      <c r="Y53" s="26"/>
      <c r="Z53" s="83">
        <v>0</v>
      </c>
      <c r="AA53" s="39">
        <v>0</v>
      </c>
      <c r="AB53" s="39">
        <v>273290</v>
      </c>
      <c r="AC53" s="39">
        <v>263840</v>
      </c>
      <c r="AD53" s="40"/>
    </row>
    <row r="54" spans="1:30" s="14" customFormat="1" ht="7.5" customHeight="1" x14ac:dyDescent="0.25">
      <c r="A54" s="16"/>
      <c r="B54" s="83"/>
      <c r="C54" s="39"/>
      <c r="D54" s="39"/>
      <c r="E54" s="39"/>
      <c r="F54" s="40"/>
      <c r="G54" s="12"/>
      <c r="H54" s="83"/>
      <c r="I54" s="39"/>
      <c r="J54" s="12"/>
      <c r="K54" s="39"/>
      <c r="L54" s="40"/>
      <c r="M54" s="30"/>
      <c r="N54" s="83"/>
      <c r="O54" s="39"/>
      <c r="P54" s="39"/>
      <c r="Q54" s="39"/>
      <c r="R54" s="40"/>
      <c r="S54" s="30"/>
      <c r="T54" s="83"/>
      <c r="U54" s="39"/>
      <c r="V54" s="39"/>
      <c r="W54" s="39"/>
      <c r="X54" s="40"/>
      <c r="Y54" s="30"/>
      <c r="Z54" s="83"/>
      <c r="AA54" s="39"/>
      <c r="AB54" s="39"/>
      <c r="AC54" s="39"/>
      <c r="AD54" s="40"/>
    </row>
    <row r="55" spans="1:30" hidden="1" outlineLevel="1" x14ac:dyDescent="0.25">
      <c r="A55" s="5" t="s">
        <v>110</v>
      </c>
      <c r="B55" s="84">
        <v>100515</v>
      </c>
      <c r="C55" s="38">
        <v>100045</v>
      </c>
      <c r="D55" s="39">
        <v>0</v>
      </c>
      <c r="E55" s="39">
        <v>0</v>
      </c>
      <c r="F55" s="85"/>
      <c r="G55" s="6"/>
      <c r="H55" s="27">
        <v>116421</v>
      </c>
      <c r="I55" s="38">
        <v>115157</v>
      </c>
      <c r="J55" s="36">
        <v>99305</v>
      </c>
      <c r="K55" s="38">
        <v>100991</v>
      </c>
      <c r="L55" s="29"/>
      <c r="M55" s="30"/>
      <c r="N55" s="84">
        <v>129157</v>
      </c>
      <c r="O55" s="38">
        <v>125902</v>
      </c>
      <c r="P55" s="36">
        <v>115862</v>
      </c>
      <c r="Q55" s="38">
        <v>116048</v>
      </c>
      <c r="R55" s="85"/>
      <c r="S55" s="30"/>
      <c r="T55" s="84">
        <v>158498</v>
      </c>
      <c r="U55" s="38">
        <v>150765</v>
      </c>
      <c r="V55" s="38">
        <v>139441</v>
      </c>
      <c r="W55" s="38">
        <v>138542</v>
      </c>
      <c r="X55" s="85"/>
      <c r="Y55" s="30"/>
      <c r="Z55" s="83">
        <v>0</v>
      </c>
      <c r="AA55" s="39">
        <v>0</v>
      </c>
      <c r="AB55" s="38">
        <v>140595</v>
      </c>
      <c r="AC55" s="38">
        <v>137327</v>
      </c>
      <c r="AD55" s="85"/>
    </row>
    <row r="56" spans="1:30" hidden="1" outlineLevel="1" x14ac:dyDescent="0.25">
      <c r="A56" s="5" t="s">
        <v>21</v>
      </c>
      <c r="B56" s="84">
        <v>23775</v>
      </c>
      <c r="C56" s="38">
        <v>23993</v>
      </c>
      <c r="D56" s="39">
        <v>0</v>
      </c>
      <c r="E56" s="39">
        <v>0</v>
      </c>
      <c r="F56" s="85"/>
      <c r="G56" s="6"/>
      <c r="H56" s="27">
        <v>22340</v>
      </c>
      <c r="I56" s="38">
        <v>20529</v>
      </c>
      <c r="J56" s="36">
        <v>19716</v>
      </c>
      <c r="K56" s="38">
        <v>22928</v>
      </c>
      <c r="L56" s="29"/>
      <c r="M56" s="30"/>
      <c r="N56" s="84">
        <v>24922</v>
      </c>
      <c r="O56" s="38">
        <v>20647</v>
      </c>
      <c r="P56" s="36">
        <v>21096</v>
      </c>
      <c r="Q56" s="38">
        <v>20217</v>
      </c>
      <c r="R56" s="85"/>
      <c r="S56" s="30"/>
      <c r="T56" s="84">
        <v>18627</v>
      </c>
      <c r="U56" s="38">
        <v>19362</v>
      </c>
      <c r="V56" s="38">
        <v>22355</v>
      </c>
      <c r="W56" s="38">
        <v>20916</v>
      </c>
      <c r="X56" s="85"/>
      <c r="Y56" s="30"/>
      <c r="Z56" s="83">
        <v>0</v>
      </c>
      <c r="AA56" s="39">
        <v>0</v>
      </c>
      <c r="AB56" s="38">
        <v>16025</v>
      </c>
      <c r="AC56" s="38">
        <v>13568</v>
      </c>
      <c r="AD56" s="85"/>
    </row>
    <row r="57" spans="1:30" s="14" customFormat="1" collapsed="1" x14ac:dyDescent="0.25">
      <c r="A57" s="16" t="s">
        <v>22</v>
      </c>
      <c r="B57" s="83">
        <v>124290</v>
      </c>
      <c r="C57" s="39">
        <v>124038</v>
      </c>
      <c r="D57" s="39">
        <v>0</v>
      </c>
      <c r="E57" s="39">
        <v>0</v>
      </c>
      <c r="F57" s="40"/>
      <c r="G57" s="12"/>
      <c r="H57" s="25">
        <v>138761</v>
      </c>
      <c r="I57" s="39">
        <v>135686</v>
      </c>
      <c r="J57" s="39">
        <v>119021</v>
      </c>
      <c r="K57" s="39">
        <v>123919</v>
      </c>
      <c r="L57" s="21"/>
      <c r="M57" s="26"/>
      <c r="N57" s="83">
        <v>154079</v>
      </c>
      <c r="O57" s="39">
        <v>146549</v>
      </c>
      <c r="P57" s="39">
        <v>136958</v>
      </c>
      <c r="Q57" s="39">
        <v>136265</v>
      </c>
      <c r="R57" s="40"/>
      <c r="S57" s="26"/>
      <c r="T57" s="83">
        <v>177125</v>
      </c>
      <c r="U57" s="39">
        <v>170127</v>
      </c>
      <c r="V57" s="39">
        <v>161796</v>
      </c>
      <c r="W57" s="39">
        <v>159458</v>
      </c>
      <c r="X57" s="40"/>
      <c r="Y57" s="26"/>
      <c r="Z57" s="83">
        <v>0</v>
      </c>
      <c r="AA57" s="39">
        <v>0</v>
      </c>
      <c r="AB57" s="39">
        <v>156620</v>
      </c>
      <c r="AC57" s="39">
        <v>150895</v>
      </c>
      <c r="AD57" s="40"/>
    </row>
    <row r="58" spans="1:30" s="14" customFormat="1" ht="7.5" customHeight="1" x14ac:dyDescent="0.25">
      <c r="A58" s="16"/>
      <c r="B58" s="83"/>
      <c r="C58" s="39"/>
      <c r="D58" s="39"/>
      <c r="E58" s="39"/>
      <c r="F58" s="40"/>
      <c r="G58" s="12"/>
      <c r="H58" s="25"/>
      <c r="I58" s="39"/>
      <c r="J58" s="39"/>
      <c r="K58" s="39"/>
      <c r="L58" s="21"/>
      <c r="M58" s="30"/>
      <c r="N58" s="83"/>
      <c r="O58" s="39"/>
      <c r="P58" s="39"/>
      <c r="Q58" s="39"/>
      <c r="R58" s="40"/>
      <c r="S58" s="30"/>
      <c r="T58" s="83"/>
      <c r="U58" s="39"/>
      <c r="V58" s="39"/>
      <c r="W58" s="39"/>
      <c r="X58" s="40"/>
      <c r="Y58" s="30"/>
      <c r="Z58" s="83"/>
      <c r="AA58" s="39"/>
      <c r="AB58" s="39"/>
      <c r="AC58" s="39"/>
      <c r="AD58" s="40"/>
    </row>
    <row r="59" spans="1:30" s="14" customFormat="1" x14ac:dyDescent="0.25">
      <c r="A59" s="16" t="s">
        <v>29</v>
      </c>
      <c r="B59" s="83">
        <v>113577</v>
      </c>
      <c r="C59" s="39">
        <v>117733</v>
      </c>
      <c r="D59" s="39">
        <v>0</v>
      </c>
      <c r="E59" s="39">
        <v>0</v>
      </c>
      <c r="F59" s="40"/>
      <c r="G59" s="12"/>
      <c r="H59" s="25">
        <v>108318</v>
      </c>
      <c r="I59" s="39">
        <v>110205</v>
      </c>
      <c r="J59" s="39">
        <v>110870</v>
      </c>
      <c r="K59" s="39">
        <v>111950</v>
      </c>
      <c r="L59" s="21"/>
      <c r="M59" s="26"/>
      <c r="N59" s="25">
        <v>104676</v>
      </c>
      <c r="O59" s="20">
        <v>105230</v>
      </c>
      <c r="P59" s="39">
        <v>106839</v>
      </c>
      <c r="Q59" s="39">
        <v>106391</v>
      </c>
      <c r="R59" s="21"/>
      <c r="S59" s="26"/>
      <c r="T59" s="25">
        <v>95904</v>
      </c>
      <c r="U59" s="20">
        <v>99225</v>
      </c>
      <c r="V59" s="39">
        <v>100532</v>
      </c>
      <c r="W59" s="39">
        <v>101436</v>
      </c>
      <c r="X59" s="21"/>
      <c r="Y59" s="26"/>
      <c r="Z59" s="83">
        <v>0</v>
      </c>
      <c r="AA59" s="39">
        <v>0</v>
      </c>
      <c r="AB59" s="39">
        <v>116670</v>
      </c>
      <c r="AC59" s="39">
        <v>112945</v>
      </c>
      <c r="AD59" s="21"/>
    </row>
    <row r="60" spans="1:30" ht="7.5" customHeight="1" x14ac:dyDescent="0.25">
      <c r="A60" s="5"/>
      <c r="B60" s="82"/>
      <c r="C60" s="36"/>
      <c r="D60" s="36"/>
      <c r="E60" s="36"/>
      <c r="F60" s="37"/>
      <c r="G60" s="6"/>
      <c r="H60" s="24"/>
      <c r="I60" s="36"/>
      <c r="J60" s="36"/>
      <c r="K60" s="36"/>
      <c r="L60" s="37"/>
      <c r="M60" s="6"/>
      <c r="N60" s="24"/>
      <c r="O60" s="22"/>
      <c r="P60" s="36"/>
      <c r="Q60" s="36"/>
      <c r="R60" s="37"/>
      <c r="S60" s="6"/>
      <c r="T60" s="5"/>
      <c r="U60" s="6"/>
      <c r="V60" s="6"/>
      <c r="W60" s="6"/>
      <c r="X60" s="7"/>
      <c r="Y60" s="6"/>
      <c r="Z60" s="5"/>
      <c r="AA60" s="6"/>
      <c r="AB60" s="6"/>
      <c r="AC60" s="6"/>
      <c r="AD60" s="7"/>
    </row>
    <row r="61" spans="1:30" s="14" customFormat="1" x14ac:dyDescent="0.25">
      <c r="A61" s="16" t="s">
        <v>59</v>
      </c>
      <c r="B61" s="25">
        <v>569</v>
      </c>
      <c r="C61" s="20">
        <v>953</v>
      </c>
      <c r="D61" s="39">
        <v>1295</v>
      </c>
      <c r="E61" s="39">
        <v>0</v>
      </c>
      <c r="F61" s="40"/>
      <c r="G61" s="12"/>
      <c r="H61" s="25">
        <v>223</v>
      </c>
      <c r="I61" s="39">
        <v>1418</v>
      </c>
      <c r="J61" s="39">
        <v>1976</v>
      </c>
      <c r="K61" s="39">
        <v>2492</v>
      </c>
      <c r="L61" s="40"/>
      <c r="M61" s="30"/>
      <c r="N61" s="25">
        <v>212</v>
      </c>
      <c r="O61" s="20">
        <v>543</v>
      </c>
      <c r="P61" s="20">
        <v>709</v>
      </c>
      <c r="Q61" s="39">
        <v>815</v>
      </c>
      <c r="R61" s="40"/>
      <c r="S61" s="30"/>
      <c r="T61" s="25">
        <v>271</v>
      </c>
      <c r="U61" s="20">
        <v>465</v>
      </c>
      <c r="V61" s="39">
        <v>654</v>
      </c>
      <c r="W61" s="39">
        <v>1364</v>
      </c>
      <c r="X61" s="40"/>
      <c r="Y61" s="30"/>
      <c r="Z61" s="83">
        <v>0</v>
      </c>
      <c r="AA61" s="39">
        <v>0</v>
      </c>
      <c r="AB61" s="39">
        <v>418</v>
      </c>
      <c r="AC61" s="39">
        <v>556</v>
      </c>
      <c r="AD61" s="40"/>
    </row>
    <row r="62" spans="1:30" s="14" customFormat="1" ht="7.5" customHeight="1" x14ac:dyDescent="0.25">
      <c r="A62" s="16"/>
      <c r="B62" s="25"/>
      <c r="C62" s="20"/>
      <c r="D62" s="39"/>
      <c r="E62" s="39"/>
      <c r="F62" s="40"/>
      <c r="G62" s="12"/>
      <c r="H62" s="25"/>
      <c r="I62" s="39"/>
      <c r="J62" s="12"/>
      <c r="K62" s="39"/>
      <c r="L62" s="40"/>
      <c r="M62" s="30"/>
      <c r="N62" s="25"/>
      <c r="O62" s="20"/>
      <c r="P62" s="22"/>
      <c r="Q62" s="39"/>
      <c r="R62" s="40"/>
      <c r="S62" s="30"/>
      <c r="T62" s="25"/>
      <c r="U62" s="20"/>
      <c r="V62" s="39"/>
      <c r="W62" s="39"/>
      <c r="X62" s="40"/>
      <c r="Y62" s="30"/>
      <c r="Z62" s="25"/>
      <c r="AA62" s="20"/>
      <c r="AB62" s="39"/>
      <c r="AC62" s="39"/>
      <c r="AD62" s="40"/>
    </row>
    <row r="63" spans="1:30" s="14" customFormat="1" x14ac:dyDescent="0.25">
      <c r="A63" s="43" t="s">
        <v>60</v>
      </c>
      <c r="B63" s="16"/>
      <c r="C63" s="20"/>
      <c r="D63" s="39"/>
      <c r="E63" s="39"/>
      <c r="F63" s="40"/>
      <c r="G63" s="12"/>
      <c r="H63" s="25"/>
      <c r="I63" s="12"/>
      <c r="J63" s="12"/>
      <c r="K63" s="12"/>
      <c r="L63" s="40"/>
      <c r="M63" s="30"/>
      <c r="N63" s="25"/>
      <c r="O63" s="12"/>
      <c r="P63" s="12"/>
      <c r="Q63" s="39"/>
      <c r="R63" s="40"/>
      <c r="S63" s="30"/>
      <c r="T63" s="25"/>
      <c r="U63" s="20"/>
      <c r="V63" s="12"/>
      <c r="W63" s="12"/>
      <c r="X63" s="40"/>
      <c r="Y63" s="30"/>
      <c r="Z63" s="25"/>
      <c r="AA63" s="20"/>
      <c r="AB63" s="39"/>
      <c r="AC63" s="39"/>
      <c r="AD63" s="40"/>
    </row>
    <row r="64" spans="1:30" s="14" customFormat="1" x14ac:dyDescent="0.25">
      <c r="A64" s="16" t="s">
        <v>61</v>
      </c>
      <c r="B64" s="68"/>
      <c r="C64" s="45"/>
      <c r="D64" s="45"/>
      <c r="E64" s="45"/>
      <c r="F64" s="67"/>
      <c r="G64" s="12"/>
      <c r="H64" s="68"/>
      <c r="I64" s="39"/>
      <c r="J64" s="12"/>
      <c r="K64" s="215">
        <v>0.89900000000000002</v>
      </c>
      <c r="L64" s="69"/>
      <c r="M64" s="30"/>
      <c r="N64" s="68"/>
      <c r="O64" s="45"/>
      <c r="P64" s="39"/>
      <c r="Q64" s="215">
        <v>0.89900000000000002</v>
      </c>
      <c r="R64" s="67"/>
      <c r="S64" s="30"/>
      <c r="T64" s="68"/>
      <c r="U64" s="45"/>
      <c r="V64" s="39"/>
      <c r="W64" s="215">
        <v>0.89900000000000002</v>
      </c>
      <c r="X64" s="67"/>
      <c r="Y64" s="30"/>
      <c r="Z64" s="25"/>
      <c r="AA64" s="20"/>
      <c r="AB64" s="39"/>
      <c r="AC64" s="215">
        <v>0.89900000000000002</v>
      </c>
      <c r="AD64" s="67"/>
    </row>
    <row r="65" spans="1:30" s="14" customFormat="1" ht="15.75" thickBot="1" x14ac:dyDescent="0.3">
      <c r="A65" s="48" t="s">
        <v>62</v>
      </c>
      <c r="B65" s="71"/>
      <c r="C65" s="51"/>
      <c r="D65" s="57"/>
      <c r="E65" s="57"/>
      <c r="F65" s="70"/>
      <c r="G65" s="53"/>
      <c r="H65" s="71"/>
      <c r="I65" s="54"/>
      <c r="J65" s="53"/>
      <c r="K65" s="216">
        <v>0.79700000000000004</v>
      </c>
      <c r="L65" s="72"/>
      <c r="M65" s="59"/>
      <c r="N65" s="71"/>
      <c r="O65" s="51"/>
      <c r="P65" s="54"/>
      <c r="Q65" s="216">
        <v>0.79700000000000004</v>
      </c>
      <c r="R65" s="70"/>
      <c r="S65" s="59"/>
      <c r="T65" s="71"/>
      <c r="U65" s="51"/>
      <c r="V65" s="54"/>
      <c r="W65" s="216">
        <v>0.79700000000000004</v>
      </c>
      <c r="X65" s="70"/>
      <c r="Y65" s="59"/>
      <c r="Z65" s="49"/>
      <c r="AA65" s="50"/>
      <c r="AB65" s="54"/>
      <c r="AC65" s="216">
        <v>0.76700000000000002</v>
      </c>
      <c r="AD65" s="70"/>
    </row>
  </sheetData>
  <pageMargins left="0.7" right="0.7" top="0.75" bottom="0.75" header="0.3" footer="0.3"/>
  <pageSetup scale="27"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59999389629810485"/>
  </sheetPr>
  <dimension ref="A1:BB79"/>
  <sheetViews>
    <sheetView showGridLines="0" workbookViewId="0">
      <selection activeCell="C13" sqref="C13"/>
    </sheetView>
  </sheetViews>
  <sheetFormatPr defaultColWidth="9.140625" defaultRowHeight="15" outlineLevelRow="1" x14ac:dyDescent="0.25"/>
  <cols>
    <col min="1" max="1" width="44.140625" style="94" customWidth="1"/>
    <col min="2" max="3" width="9" style="94" customWidth="1"/>
    <col min="4" max="4" width="11.5703125" style="94" customWidth="1"/>
    <col min="5" max="5" width="12.28515625" style="94" customWidth="1"/>
    <col min="6" max="6" width="9" style="94" customWidth="1"/>
    <col min="7" max="7" width="3" style="94" customWidth="1"/>
    <col min="8" max="9" width="9" style="140" customWidth="1"/>
    <col min="10" max="12" width="9" style="94" customWidth="1"/>
    <col min="13" max="13" width="3" style="94" customWidth="1"/>
    <col min="14" max="15" width="9" style="140" customWidth="1"/>
    <col min="16" max="18" width="9" style="94" customWidth="1"/>
    <col min="19" max="19" width="3" style="94" customWidth="1"/>
    <col min="20" max="24" width="9" style="94" customWidth="1"/>
    <col min="25" max="25" width="3" style="94" customWidth="1"/>
    <col min="26" max="30" width="9" style="94" customWidth="1"/>
    <col min="31" max="31" width="3" style="94" customWidth="1"/>
    <col min="32" max="36" width="9" style="94" customWidth="1"/>
    <col min="37" max="37" width="3" style="94" customWidth="1"/>
    <col min="38" max="42" width="9" style="94" customWidth="1"/>
    <col min="43" max="43" width="3" style="94" customWidth="1"/>
    <col min="44" max="48" width="9" style="94" customWidth="1"/>
    <col min="49" max="49" width="3" style="94" customWidth="1"/>
    <col min="50" max="54" width="9" style="94" customWidth="1"/>
    <col min="55" max="16384" width="9.140625" style="94"/>
  </cols>
  <sheetData>
    <row r="1" spans="1:54" x14ac:dyDescent="0.25">
      <c r="A1" s="197" t="s">
        <v>100</v>
      </c>
      <c r="B1" s="78">
        <v>97</v>
      </c>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row>
    <row r="2" spans="1:54" x14ac:dyDescent="0.25">
      <c r="A2" s="42" t="s">
        <v>35</v>
      </c>
      <c r="B2" s="201">
        <v>25.3</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row>
    <row r="3" spans="1:54" x14ac:dyDescent="0.25">
      <c r="A3" s="42" t="s">
        <v>36</v>
      </c>
      <c r="B3" s="201">
        <v>1.7</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row>
    <row r="4" spans="1:54" x14ac:dyDescent="0.25">
      <c r="A4" s="42" t="s">
        <v>37</v>
      </c>
      <c r="B4" s="201">
        <v>70</v>
      </c>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row>
    <row r="5" spans="1:54" ht="15" customHeight="1" x14ac:dyDescent="0.25">
      <c r="A5" s="5"/>
      <c r="B5" s="201"/>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row>
    <row r="6" spans="1:54" x14ac:dyDescent="0.25">
      <c r="A6" s="5" t="s">
        <v>101</v>
      </c>
      <c r="B6" s="202">
        <v>23.5</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row>
    <row r="7" spans="1:54" x14ac:dyDescent="0.25">
      <c r="A7" s="42" t="s">
        <v>98</v>
      </c>
      <c r="B7" s="201">
        <v>23.5</v>
      </c>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row>
    <row r="8" spans="1:54" x14ac:dyDescent="0.25">
      <c r="A8" s="5" t="s">
        <v>99</v>
      </c>
      <c r="B8" s="201">
        <v>0</v>
      </c>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row>
    <row r="9" spans="1:54" x14ac:dyDescent="0.25">
      <c r="A9" s="5"/>
      <c r="B9" s="201"/>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row>
    <row r="10" spans="1:54" ht="15.75" thickBot="1" x14ac:dyDescent="0.3">
      <c r="A10" s="15" t="s">
        <v>102</v>
      </c>
      <c r="B10" s="203">
        <v>14.1</v>
      </c>
      <c r="C10" s="76"/>
      <c r="D10" s="109"/>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row>
    <row r="11" spans="1:54" x14ac:dyDescent="0.25">
      <c r="A11" s="5"/>
      <c r="B11" s="205"/>
      <c r="C11" s="76"/>
      <c r="D11" s="109"/>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row>
    <row r="12" spans="1:54" x14ac:dyDescent="0.25">
      <c r="A12" s="5"/>
      <c r="B12" s="205"/>
      <c r="C12" s="76"/>
      <c r="D12" s="109"/>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row>
    <row r="13" spans="1:54" ht="15.75" thickBot="1" x14ac:dyDescent="0.3">
      <c r="A13" s="5"/>
      <c r="B13" s="20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row>
    <row r="14" spans="1:54" ht="15.75" thickBot="1" x14ac:dyDescent="0.3">
      <c r="A14" s="42"/>
      <c r="B14" s="236">
        <v>2015</v>
      </c>
      <c r="C14" s="237"/>
      <c r="D14" s="237"/>
      <c r="E14" s="237"/>
      <c r="F14" s="238"/>
      <c r="G14" s="76"/>
      <c r="H14" s="236">
        <v>2014</v>
      </c>
      <c r="I14" s="237"/>
      <c r="J14" s="237"/>
      <c r="K14" s="237"/>
      <c r="L14" s="238"/>
      <c r="M14" s="76"/>
      <c r="N14" s="236">
        <v>2013</v>
      </c>
      <c r="O14" s="237"/>
      <c r="P14" s="237"/>
      <c r="Q14" s="237"/>
      <c r="R14" s="238"/>
      <c r="S14" s="76"/>
      <c r="T14" s="236">
        <v>2012</v>
      </c>
      <c r="U14" s="237"/>
      <c r="V14" s="237"/>
      <c r="W14" s="237"/>
      <c r="X14" s="238"/>
      <c r="Y14" s="76"/>
      <c r="Z14" s="236">
        <v>2011</v>
      </c>
      <c r="AA14" s="237"/>
      <c r="AB14" s="237"/>
      <c r="AC14" s="237"/>
      <c r="AD14" s="238"/>
      <c r="AE14" s="76"/>
      <c r="AF14" s="236">
        <v>2010</v>
      </c>
      <c r="AG14" s="237"/>
      <c r="AH14" s="237"/>
      <c r="AI14" s="237"/>
      <c r="AJ14" s="238"/>
      <c r="AK14" s="76"/>
      <c r="AL14" s="236">
        <v>2009</v>
      </c>
      <c r="AM14" s="237"/>
      <c r="AN14" s="237"/>
      <c r="AO14" s="237"/>
      <c r="AP14" s="238"/>
      <c r="AQ14" s="76"/>
      <c r="AR14" s="236">
        <v>2008</v>
      </c>
      <c r="AS14" s="237"/>
      <c r="AT14" s="237"/>
      <c r="AU14" s="237"/>
      <c r="AV14" s="238"/>
      <c r="AW14" s="76"/>
      <c r="AX14" s="236">
        <v>2007</v>
      </c>
      <c r="AY14" s="237"/>
      <c r="AZ14" s="237"/>
      <c r="BA14" s="237"/>
      <c r="BB14" s="238"/>
    </row>
    <row r="15" spans="1:54" s="154" customFormat="1" x14ac:dyDescent="0.25">
      <c r="A15" s="113"/>
      <c r="B15" s="149" t="s">
        <v>277</v>
      </c>
      <c r="C15" s="96" t="s">
        <v>278</v>
      </c>
      <c r="D15" s="96" t="s">
        <v>279</v>
      </c>
      <c r="E15" s="96" t="s">
        <v>280</v>
      </c>
      <c r="F15" s="98" t="s">
        <v>264</v>
      </c>
      <c r="G15" s="114"/>
      <c r="H15" s="149" t="s">
        <v>277</v>
      </c>
      <c r="I15" s="96" t="s">
        <v>278</v>
      </c>
      <c r="J15" s="96" t="s">
        <v>279</v>
      </c>
      <c r="K15" s="96" t="s">
        <v>280</v>
      </c>
      <c r="L15" s="98" t="s">
        <v>265</v>
      </c>
      <c r="M15" s="114"/>
      <c r="N15" s="149" t="s">
        <v>277</v>
      </c>
      <c r="O15" s="96" t="s">
        <v>278</v>
      </c>
      <c r="P15" s="96" t="s">
        <v>279</v>
      </c>
      <c r="Q15" s="96" t="s">
        <v>280</v>
      </c>
      <c r="R15" s="98" t="s">
        <v>266</v>
      </c>
      <c r="S15" s="114"/>
      <c r="T15" s="149" t="s">
        <v>277</v>
      </c>
      <c r="U15" s="96" t="s">
        <v>278</v>
      </c>
      <c r="V15" s="96" t="s">
        <v>279</v>
      </c>
      <c r="W15" s="96" t="s">
        <v>280</v>
      </c>
      <c r="X15" s="98" t="s">
        <v>267</v>
      </c>
      <c r="Y15" s="114"/>
      <c r="Z15" s="149" t="s">
        <v>277</v>
      </c>
      <c r="AA15" s="96" t="s">
        <v>278</v>
      </c>
      <c r="AB15" s="96" t="s">
        <v>279</v>
      </c>
      <c r="AC15" s="96" t="s">
        <v>280</v>
      </c>
      <c r="AD15" s="98" t="s">
        <v>268</v>
      </c>
      <c r="AE15" s="114"/>
      <c r="AF15" s="149" t="s">
        <v>277</v>
      </c>
      <c r="AG15" s="96" t="s">
        <v>278</v>
      </c>
      <c r="AH15" s="96" t="s">
        <v>279</v>
      </c>
      <c r="AI15" s="96" t="s">
        <v>280</v>
      </c>
      <c r="AJ15" s="98" t="s">
        <v>269</v>
      </c>
      <c r="AK15" s="114"/>
      <c r="AL15" s="149" t="s">
        <v>277</v>
      </c>
      <c r="AM15" s="96" t="s">
        <v>278</v>
      </c>
      <c r="AN15" s="96" t="s">
        <v>279</v>
      </c>
      <c r="AO15" s="96" t="s">
        <v>280</v>
      </c>
      <c r="AP15" s="98" t="s">
        <v>270</v>
      </c>
      <c r="AQ15" s="114"/>
      <c r="AR15" s="149" t="s">
        <v>277</v>
      </c>
      <c r="AS15" s="96" t="s">
        <v>278</v>
      </c>
      <c r="AT15" s="96" t="s">
        <v>279</v>
      </c>
      <c r="AU15" s="96" t="s">
        <v>280</v>
      </c>
      <c r="AV15" s="98" t="s">
        <v>271</v>
      </c>
      <c r="AW15" s="114"/>
      <c r="AX15" s="149" t="s">
        <v>277</v>
      </c>
      <c r="AY15" s="96" t="s">
        <v>278</v>
      </c>
      <c r="AZ15" s="96" t="s">
        <v>279</v>
      </c>
      <c r="BA15" s="96" t="s">
        <v>280</v>
      </c>
      <c r="BB15" s="98" t="s">
        <v>272</v>
      </c>
    </row>
    <row r="16" spans="1:54" x14ac:dyDescent="0.25">
      <c r="A16" s="42"/>
      <c r="B16" s="106"/>
      <c r="C16" s="104"/>
      <c r="D16" s="104"/>
      <c r="E16" s="104"/>
      <c r="F16" s="105"/>
      <c r="G16" s="76"/>
      <c r="H16" s="106"/>
      <c r="I16" s="104"/>
      <c r="J16" s="104"/>
      <c r="K16" s="104"/>
      <c r="L16" s="105"/>
      <c r="M16" s="76"/>
      <c r="N16" s="106"/>
      <c r="O16" s="104"/>
      <c r="P16" s="104"/>
      <c r="Q16" s="104"/>
      <c r="R16" s="105"/>
      <c r="S16" s="76"/>
      <c r="T16" s="106"/>
      <c r="U16" s="104"/>
      <c r="V16" s="104"/>
      <c r="W16" s="104"/>
      <c r="X16" s="105"/>
      <c r="Y16" s="76"/>
      <c r="Z16" s="106"/>
      <c r="AA16" s="104"/>
      <c r="AB16" s="104"/>
      <c r="AC16" s="104"/>
      <c r="AD16" s="105"/>
      <c r="AE16" s="76"/>
      <c r="AF16" s="106"/>
      <c r="AG16" s="104"/>
      <c r="AH16" s="104"/>
      <c r="AI16" s="104"/>
      <c r="AJ16" s="105"/>
      <c r="AK16" s="76"/>
      <c r="AL16" s="106"/>
      <c r="AM16" s="104"/>
      <c r="AN16" s="104"/>
      <c r="AO16" s="104"/>
      <c r="AP16" s="105"/>
      <c r="AQ16" s="76"/>
      <c r="AR16" s="106"/>
      <c r="AS16" s="104"/>
      <c r="AT16" s="104"/>
      <c r="AU16" s="104"/>
      <c r="AV16" s="105"/>
      <c r="AW16" s="76"/>
      <c r="AX16" s="106"/>
      <c r="AY16" s="104"/>
      <c r="AZ16" s="104"/>
      <c r="BA16" s="104"/>
      <c r="BB16" s="105"/>
    </row>
    <row r="17" spans="1:54" s="99" customFormat="1" x14ac:dyDescent="0.25">
      <c r="A17" s="87" t="s">
        <v>3</v>
      </c>
      <c r="B17" s="107">
        <v>40925</v>
      </c>
      <c r="C17" s="102">
        <v>42427</v>
      </c>
      <c r="D17" s="102">
        <v>39068</v>
      </c>
      <c r="E17" s="102">
        <v>0</v>
      </c>
      <c r="F17" s="103">
        <v>122420</v>
      </c>
      <c r="G17" s="88"/>
      <c r="H17" s="107">
        <v>34840</v>
      </c>
      <c r="I17" s="102">
        <v>32651</v>
      </c>
      <c r="J17" s="102">
        <v>28351</v>
      </c>
      <c r="K17" s="102">
        <v>33854</v>
      </c>
      <c r="L17" s="103">
        <v>129696</v>
      </c>
      <c r="M17" s="108"/>
      <c r="N17" s="107">
        <v>30816</v>
      </c>
      <c r="O17" s="102">
        <v>22225</v>
      </c>
      <c r="P17" s="102">
        <v>26277</v>
      </c>
      <c r="Q17" s="102">
        <v>25567</v>
      </c>
      <c r="R17" s="103">
        <v>104885</v>
      </c>
      <c r="S17" s="108"/>
      <c r="T17" s="107">
        <v>30286</v>
      </c>
      <c r="U17" s="102">
        <v>21345</v>
      </c>
      <c r="V17" s="102">
        <v>20728</v>
      </c>
      <c r="W17" s="102">
        <v>19096</v>
      </c>
      <c r="X17" s="103">
        <v>91455</v>
      </c>
      <c r="Y17" s="108"/>
      <c r="Z17" s="107">
        <v>35940</v>
      </c>
      <c r="AA17" s="102">
        <v>23477</v>
      </c>
      <c r="AB17" s="102">
        <v>23695</v>
      </c>
      <c r="AC17" s="102">
        <v>22233</v>
      </c>
      <c r="AD17" s="103">
        <v>105345</v>
      </c>
      <c r="AE17" s="108"/>
      <c r="AF17" s="107">
        <v>43980</v>
      </c>
      <c r="AG17" s="102">
        <v>33308</v>
      </c>
      <c r="AH17" s="102">
        <v>32104</v>
      </c>
      <c r="AI17" s="102">
        <v>27509</v>
      </c>
      <c r="AJ17" s="103">
        <v>136901</v>
      </c>
      <c r="AK17" s="108"/>
      <c r="AL17" s="107">
        <v>41504</v>
      </c>
      <c r="AM17" s="102">
        <v>34080</v>
      </c>
      <c r="AN17" s="102">
        <v>33039</v>
      </c>
      <c r="AO17" s="102">
        <v>33348</v>
      </c>
      <c r="AP17" s="103">
        <v>141971</v>
      </c>
      <c r="AQ17" s="108"/>
      <c r="AR17" s="107">
        <v>37180</v>
      </c>
      <c r="AS17" s="102">
        <v>31261</v>
      </c>
      <c r="AT17" s="102">
        <v>31386</v>
      </c>
      <c r="AU17" s="102">
        <v>31122</v>
      </c>
      <c r="AV17" s="103">
        <v>130949</v>
      </c>
      <c r="AW17" s="108"/>
      <c r="AX17" s="107">
        <v>0</v>
      </c>
      <c r="AY17" s="102">
        <v>0</v>
      </c>
      <c r="AZ17" s="102">
        <v>11498</v>
      </c>
      <c r="BA17" s="102">
        <v>35483</v>
      </c>
      <c r="BB17" s="103">
        <v>46981</v>
      </c>
    </row>
    <row r="18" spans="1:54" s="99" customFormat="1" x14ac:dyDescent="0.25">
      <c r="A18" s="87" t="s">
        <v>4</v>
      </c>
      <c r="B18" s="107">
        <v>36810</v>
      </c>
      <c r="C18" s="102">
        <v>38584</v>
      </c>
      <c r="D18" s="102">
        <v>35413</v>
      </c>
      <c r="E18" s="102">
        <v>0</v>
      </c>
      <c r="F18" s="103">
        <v>110807</v>
      </c>
      <c r="G18" s="88"/>
      <c r="H18" s="107">
        <v>31376</v>
      </c>
      <c r="I18" s="102">
        <v>29702</v>
      </c>
      <c r="J18" s="102">
        <v>26073</v>
      </c>
      <c r="K18" s="102">
        <v>30728</v>
      </c>
      <c r="L18" s="103">
        <v>117879</v>
      </c>
      <c r="M18" s="108"/>
      <c r="N18" s="107">
        <v>28128</v>
      </c>
      <c r="O18" s="102">
        <v>20653</v>
      </c>
      <c r="P18" s="102">
        <v>24538</v>
      </c>
      <c r="Q18" s="102">
        <v>23252</v>
      </c>
      <c r="R18" s="103">
        <v>96571</v>
      </c>
      <c r="S18" s="108"/>
      <c r="T18" s="107">
        <v>27658</v>
      </c>
      <c r="U18" s="102">
        <v>20355</v>
      </c>
      <c r="V18" s="102">
        <v>19535</v>
      </c>
      <c r="W18" s="102">
        <v>17982</v>
      </c>
      <c r="X18" s="103">
        <v>85530</v>
      </c>
      <c r="Y18" s="108"/>
      <c r="Z18" s="107">
        <v>31289</v>
      </c>
      <c r="AA18" s="102">
        <v>20346</v>
      </c>
      <c r="AB18" s="102">
        <v>21934</v>
      </c>
      <c r="AC18" s="102">
        <v>27461</v>
      </c>
      <c r="AD18" s="103">
        <v>101030</v>
      </c>
      <c r="AE18" s="108"/>
      <c r="AF18" s="107">
        <v>35946</v>
      </c>
      <c r="AG18" s="102">
        <v>26873</v>
      </c>
      <c r="AH18" s="102">
        <v>27653</v>
      </c>
      <c r="AI18" s="102">
        <v>24531</v>
      </c>
      <c r="AJ18" s="103">
        <v>115003</v>
      </c>
      <c r="AK18" s="108"/>
      <c r="AL18" s="107">
        <v>33565</v>
      </c>
      <c r="AM18" s="102">
        <v>26746</v>
      </c>
      <c r="AN18" s="102">
        <v>26761</v>
      </c>
      <c r="AO18" s="102">
        <v>27273</v>
      </c>
      <c r="AP18" s="103">
        <v>114345</v>
      </c>
      <c r="AQ18" s="108"/>
      <c r="AR18" s="107">
        <v>28925</v>
      </c>
      <c r="AS18" s="102">
        <v>24811</v>
      </c>
      <c r="AT18" s="102">
        <v>25290</v>
      </c>
      <c r="AU18" s="102">
        <v>25514</v>
      </c>
      <c r="AV18" s="103">
        <v>104540</v>
      </c>
      <c r="AW18" s="108"/>
      <c r="AX18" s="107">
        <v>0</v>
      </c>
      <c r="AY18" s="102">
        <v>0</v>
      </c>
      <c r="AZ18" s="102">
        <v>9028</v>
      </c>
      <c r="BA18" s="102">
        <v>27437</v>
      </c>
      <c r="BB18" s="103">
        <v>36465</v>
      </c>
    </row>
    <row r="19" spans="1:54" s="99" customFormat="1" x14ac:dyDescent="0.25">
      <c r="A19" s="87" t="s">
        <v>5</v>
      </c>
      <c r="B19" s="107">
        <v>4115</v>
      </c>
      <c r="C19" s="102">
        <v>3843</v>
      </c>
      <c r="D19" s="102">
        <v>3655</v>
      </c>
      <c r="E19" s="102">
        <v>0</v>
      </c>
      <c r="F19" s="103">
        <v>11613</v>
      </c>
      <c r="G19" s="88"/>
      <c r="H19" s="107">
        <v>3464</v>
      </c>
      <c r="I19" s="102">
        <v>2949</v>
      </c>
      <c r="J19" s="102">
        <v>2278</v>
      </c>
      <c r="K19" s="102">
        <v>3126</v>
      </c>
      <c r="L19" s="103">
        <v>11817</v>
      </c>
      <c r="M19" s="108"/>
      <c r="N19" s="107">
        <v>2688</v>
      </c>
      <c r="O19" s="102">
        <v>1572</v>
      </c>
      <c r="P19" s="102">
        <v>1739</v>
      </c>
      <c r="Q19" s="102">
        <v>2315</v>
      </c>
      <c r="R19" s="103">
        <v>8314</v>
      </c>
      <c r="S19" s="108"/>
      <c r="T19" s="107">
        <v>2628</v>
      </c>
      <c r="U19" s="102">
        <v>990</v>
      </c>
      <c r="V19" s="102">
        <v>1193</v>
      </c>
      <c r="W19" s="102">
        <v>1114</v>
      </c>
      <c r="X19" s="103">
        <v>5925</v>
      </c>
      <c r="Y19" s="108"/>
      <c r="Z19" s="107">
        <v>4651</v>
      </c>
      <c r="AA19" s="102">
        <v>3131</v>
      </c>
      <c r="AB19" s="102">
        <v>1761</v>
      </c>
      <c r="AC19" s="102">
        <v>-5228</v>
      </c>
      <c r="AD19" s="103">
        <v>4315</v>
      </c>
      <c r="AE19" s="108"/>
      <c r="AF19" s="107">
        <v>8034</v>
      </c>
      <c r="AG19" s="102">
        <v>6435</v>
      </c>
      <c r="AH19" s="102">
        <v>4451</v>
      </c>
      <c r="AI19" s="102">
        <v>2978</v>
      </c>
      <c r="AJ19" s="103">
        <v>21898</v>
      </c>
      <c r="AK19" s="108"/>
      <c r="AL19" s="107">
        <v>7939</v>
      </c>
      <c r="AM19" s="102">
        <v>7334</v>
      </c>
      <c r="AN19" s="102">
        <v>6278</v>
      </c>
      <c r="AO19" s="102">
        <v>6075</v>
      </c>
      <c r="AP19" s="103">
        <v>27626</v>
      </c>
      <c r="AQ19" s="108"/>
      <c r="AR19" s="107">
        <v>8255</v>
      </c>
      <c r="AS19" s="102">
        <v>6450</v>
      </c>
      <c r="AT19" s="102">
        <v>6096</v>
      </c>
      <c r="AU19" s="102">
        <v>5608</v>
      </c>
      <c r="AV19" s="103">
        <v>26409</v>
      </c>
      <c r="AW19" s="108"/>
      <c r="AX19" s="107">
        <v>0</v>
      </c>
      <c r="AY19" s="102">
        <v>0</v>
      </c>
      <c r="AZ19" s="102">
        <v>2470</v>
      </c>
      <c r="BA19" s="102">
        <v>8046</v>
      </c>
      <c r="BB19" s="103">
        <v>10516</v>
      </c>
    </row>
    <row r="20" spans="1:54" hidden="1" outlineLevel="1" x14ac:dyDescent="0.25">
      <c r="A20" s="42" t="s">
        <v>6</v>
      </c>
      <c r="B20" s="106">
        <v>2426</v>
      </c>
      <c r="C20" s="104">
        <v>2281</v>
      </c>
      <c r="D20" s="104">
        <v>2745</v>
      </c>
      <c r="E20" s="104">
        <v>0</v>
      </c>
      <c r="F20" s="105">
        <v>7452</v>
      </c>
      <c r="G20" s="76"/>
      <c r="H20" s="106">
        <v>2331</v>
      </c>
      <c r="I20" s="104">
        <v>1919</v>
      </c>
      <c r="J20" s="104">
        <v>1864</v>
      </c>
      <c r="K20" s="104">
        <v>1989</v>
      </c>
      <c r="L20" s="105">
        <v>8103</v>
      </c>
      <c r="M20" s="109"/>
      <c r="N20" s="106">
        <v>2102</v>
      </c>
      <c r="O20" s="104">
        <v>1780</v>
      </c>
      <c r="P20" s="104">
        <v>1892</v>
      </c>
      <c r="Q20" s="104">
        <v>2312</v>
      </c>
      <c r="R20" s="105">
        <v>8086</v>
      </c>
      <c r="S20" s="109"/>
      <c r="T20" s="106">
        <v>2326</v>
      </c>
      <c r="U20" s="104">
        <v>1717</v>
      </c>
      <c r="V20" s="104">
        <v>1761</v>
      </c>
      <c r="W20" s="104">
        <v>1588</v>
      </c>
      <c r="X20" s="105">
        <v>7392</v>
      </c>
      <c r="Y20" s="109"/>
      <c r="Z20" s="106">
        <v>4278</v>
      </c>
      <c r="AA20" s="104">
        <v>4182</v>
      </c>
      <c r="AB20" s="104">
        <v>3726</v>
      </c>
      <c r="AC20" s="104">
        <v>-2637</v>
      </c>
      <c r="AD20" s="105">
        <v>9549</v>
      </c>
      <c r="AE20" s="109"/>
      <c r="AF20" s="106">
        <v>4650</v>
      </c>
      <c r="AG20" s="104">
        <v>4579</v>
      </c>
      <c r="AH20" s="104">
        <v>4042</v>
      </c>
      <c r="AI20" s="104">
        <v>4197</v>
      </c>
      <c r="AJ20" s="105">
        <v>17468</v>
      </c>
      <c r="AK20" s="109"/>
      <c r="AL20" s="106">
        <v>4879</v>
      </c>
      <c r="AM20" s="104">
        <v>4518</v>
      </c>
      <c r="AN20" s="104">
        <v>4263</v>
      </c>
      <c r="AO20" s="104">
        <v>4421</v>
      </c>
      <c r="AP20" s="105">
        <v>18081</v>
      </c>
      <c r="AQ20" s="109"/>
      <c r="AR20" s="106">
        <v>3689</v>
      </c>
      <c r="AS20" s="104">
        <v>4372</v>
      </c>
      <c r="AT20" s="104">
        <v>5012</v>
      </c>
      <c r="AU20" s="104">
        <v>4780</v>
      </c>
      <c r="AV20" s="105">
        <v>17853</v>
      </c>
      <c r="AW20" s="109"/>
      <c r="AX20" s="106">
        <v>0</v>
      </c>
      <c r="AY20" s="104">
        <v>0</v>
      </c>
      <c r="AZ20" s="104">
        <v>1539</v>
      </c>
      <c r="BA20" s="104">
        <v>5155</v>
      </c>
      <c r="BB20" s="105">
        <v>6694</v>
      </c>
    </row>
    <row r="21" spans="1:54" ht="15" hidden="1" customHeight="1" outlineLevel="1" x14ac:dyDescent="0.25">
      <c r="A21" s="42" t="s">
        <v>7</v>
      </c>
      <c r="B21" s="106">
        <v>0</v>
      </c>
      <c r="C21" s="104">
        <v>0</v>
      </c>
      <c r="D21" s="104">
        <v>0</v>
      </c>
      <c r="E21" s="104">
        <v>0</v>
      </c>
      <c r="F21" s="105">
        <v>0</v>
      </c>
      <c r="G21" s="76"/>
      <c r="H21" s="106">
        <v>0</v>
      </c>
      <c r="I21" s="104">
        <v>0</v>
      </c>
      <c r="J21" s="104">
        <v>0</v>
      </c>
      <c r="K21" s="104">
        <v>0</v>
      </c>
      <c r="L21" s="105">
        <v>0</v>
      </c>
      <c r="M21" s="109"/>
      <c r="N21" s="106">
        <v>0</v>
      </c>
      <c r="O21" s="104">
        <v>0</v>
      </c>
      <c r="P21" s="104">
        <v>0</v>
      </c>
      <c r="Q21" s="104">
        <v>0</v>
      </c>
      <c r="R21" s="105">
        <v>0</v>
      </c>
      <c r="S21" s="109"/>
      <c r="T21" s="106">
        <v>0</v>
      </c>
      <c r="U21" s="104">
        <v>0</v>
      </c>
      <c r="V21" s="104">
        <v>0</v>
      </c>
      <c r="W21" s="104">
        <v>0</v>
      </c>
      <c r="X21" s="105">
        <v>0</v>
      </c>
      <c r="Y21" s="109"/>
      <c r="Z21" s="106">
        <v>125</v>
      </c>
      <c r="AA21" s="104">
        <v>0</v>
      </c>
      <c r="AB21" s="104">
        <v>0</v>
      </c>
      <c r="AC21" s="104">
        <v>0</v>
      </c>
      <c r="AD21" s="105">
        <v>125</v>
      </c>
      <c r="AE21" s="109"/>
      <c r="AF21" s="106">
        <v>125</v>
      </c>
      <c r="AG21" s="104">
        <v>125</v>
      </c>
      <c r="AH21" s="104">
        <v>125</v>
      </c>
      <c r="AI21" s="104">
        <v>125</v>
      </c>
      <c r="AJ21" s="105">
        <v>500</v>
      </c>
      <c r="AK21" s="109"/>
      <c r="AL21" s="106">
        <v>125</v>
      </c>
      <c r="AM21" s="104">
        <v>125</v>
      </c>
      <c r="AN21" s="104">
        <v>125</v>
      </c>
      <c r="AO21" s="104">
        <v>0</v>
      </c>
      <c r="AP21" s="105">
        <v>375</v>
      </c>
      <c r="AQ21" s="109"/>
      <c r="AR21" s="106">
        <v>125</v>
      </c>
      <c r="AS21" s="104">
        <v>125</v>
      </c>
      <c r="AT21" s="104">
        <v>125</v>
      </c>
      <c r="AU21" s="104">
        <v>125</v>
      </c>
      <c r="AV21" s="105">
        <v>500</v>
      </c>
      <c r="AW21" s="109"/>
      <c r="AX21" s="106">
        <v>0</v>
      </c>
      <c r="AY21" s="104">
        <v>0</v>
      </c>
      <c r="AZ21" s="104">
        <v>42</v>
      </c>
      <c r="BA21" s="104">
        <v>125</v>
      </c>
      <c r="BB21" s="105">
        <v>167</v>
      </c>
    </row>
    <row r="22" spans="1:54" ht="17.25" hidden="1" customHeight="1" outlineLevel="1" x14ac:dyDescent="0.25">
      <c r="A22" s="42" t="s">
        <v>8</v>
      </c>
      <c r="B22" s="106">
        <v>13</v>
      </c>
      <c r="C22" s="104">
        <v>13</v>
      </c>
      <c r="D22" s="104">
        <v>9</v>
      </c>
      <c r="E22" s="104">
        <v>0</v>
      </c>
      <c r="F22" s="105">
        <v>35</v>
      </c>
      <c r="G22" s="76"/>
      <c r="H22" s="106">
        <v>13</v>
      </c>
      <c r="I22" s="104">
        <v>13</v>
      </c>
      <c r="J22" s="104">
        <v>13</v>
      </c>
      <c r="K22" s="104">
        <v>14</v>
      </c>
      <c r="L22" s="105">
        <v>53</v>
      </c>
      <c r="M22" s="109"/>
      <c r="N22" s="106">
        <v>13</v>
      </c>
      <c r="O22" s="104">
        <v>13</v>
      </c>
      <c r="P22" s="104">
        <v>13</v>
      </c>
      <c r="Q22" s="104">
        <v>14</v>
      </c>
      <c r="R22" s="105">
        <v>53</v>
      </c>
      <c r="S22" s="109"/>
      <c r="T22" s="106">
        <v>13</v>
      </c>
      <c r="U22" s="104">
        <v>13</v>
      </c>
      <c r="V22" s="104">
        <v>13</v>
      </c>
      <c r="W22" s="104">
        <v>14</v>
      </c>
      <c r="X22" s="105">
        <v>53</v>
      </c>
      <c r="Y22" s="109"/>
      <c r="Z22" s="106">
        <v>546</v>
      </c>
      <c r="AA22" s="104">
        <v>546</v>
      </c>
      <c r="AB22" s="104">
        <v>545</v>
      </c>
      <c r="AC22" s="104">
        <v>471</v>
      </c>
      <c r="AD22" s="105">
        <v>2108</v>
      </c>
      <c r="AE22" s="109"/>
      <c r="AF22" s="106">
        <v>546</v>
      </c>
      <c r="AG22" s="104">
        <v>546</v>
      </c>
      <c r="AH22" s="104">
        <v>545</v>
      </c>
      <c r="AI22" s="104">
        <v>546</v>
      </c>
      <c r="AJ22" s="105">
        <v>2183</v>
      </c>
      <c r="AK22" s="109"/>
      <c r="AL22" s="106">
        <v>733</v>
      </c>
      <c r="AM22" s="104">
        <v>734</v>
      </c>
      <c r="AN22" s="104">
        <v>670</v>
      </c>
      <c r="AO22" s="104">
        <v>546</v>
      </c>
      <c r="AP22" s="105">
        <v>2683</v>
      </c>
      <c r="AQ22" s="109"/>
      <c r="AR22" s="106">
        <v>733</v>
      </c>
      <c r="AS22" s="104">
        <v>734</v>
      </c>
      <c r="AT22" s="104">
        <v>733</v>
      </c>
      <c r="AU22" s="104">
        <v>733</v>
      </c>
      <c r="AV22" s="105">
        <v>2933</v>
      </c>
      <c r="AW22" s="109"/>
      <c r="AX22" s="106">
        <v>0</v>
      </c>
      <c r="AY22" s="104">
        <v>0</v>
      </c>
      <c r="AZ22" s="104">
        <v>238</v>
      </c>
      <c r="BA22" s="104">
        <v>715</v>
      </c>
      <c r="BB22" s="105">
        <v>953</v>
      </c>
    </row>
    <row r="23" spans="1:54" s="154" customFormat="1" ht="15" hidden="1" customHeight="1" outlineLevel="1" x14ac:dyDescent="0.25">
      <c r="A23" s="42" t="s">
        <v>9</v>
      </c>
      <c r="B23" s="150">
        <v>0</v>
      </c>
      <c r="C23" s="151">
        <v>0</v>
      </c>
      <c r="D23" s="151">
        <v>0</v>
      </c>
      <c r="E23" s="151">
        <v>0</v>
      </c>
      <c r="F23" s="152">
        <v>0</v>
      </c>
      <c r="G23" s="114"/>
      <c r="H23" s="150">
        <v>0</v>
      </c>
      <c r="I23" s="151">
        <v>0</v>
      </c>
      <c r="J23" s="151">
        <v>0</v>
      </c>
      <c r="K23" s="151">
        <v>0</v>
      </c>
      <c r="L23" s="152">
        <v>0</v>
      </c>
      <c r="M23" s="153"/>
      <c r="N23" s="150">
        <v>0</v>
      </c>
      <c r="O23" s="151">
        <v>0</v>
      </c>
      <c r="P23" s="151">
        <v>0</v>
      </c>
      <c r="Q23" s="151">
        <v>0</v>
      </c>
      <c r="R23" s="152">
        <v>0</v>
      </c>
      <c r="S23" s="153"/>
      <c r="T23" s="150">
        <v>0</v>
      </c>
      <c r="U23" s="151">
        <v>0</v>
      </c>
      <c r="V23" s="151">
        <v>0</v>
      </c>
      <c r="W23" s="151">
        <v>0</v>
      </c>
      <c r="X23" s="152">
        <v>0</v>
      </c>
      <c r="Y23" s="153"/>
      <c r="Z23" s="150">
        <v>7700</v>
      </c>
      <c r="AA23" s="151">
        <v>0</v>
      </c>
      <c r="AB23" s="151">
        <v>0</v>
      </c>
      <c r="AC23" s="151">
        <v>20069</v>
      </c>
      <c r="AD23" s="152">
        <v>27769</v>
      </c>
      <c r="AE23" s="153"/>
      <c r="AF23" s="150">
        <v>0</v>
      </c>
      <c r="AG23" s="151">
        <v>0</v>
      </c>
      <c r="AH23" s="151">
        <v>42435</v>
      </c>
      <c r="AI23" s="151">
        <v>-3600</v>
      </c>
      <c r="AJ23" s="152">
        <v>38835</v>
      </c>
      <c r="AK23" s="153"/>
      <c r="AL23" s="150">
        <v>0</v>
      </c>
      <c r="AM23" s="151">
        <v>0</v>
      </c>
      <c r="AN23" s="151">
        <v>0</v>
      </c>
      <c r="AO23" s="151">
        <v>0</v>
      </c>
      <c r="AP23" s="152">
        <v>0</v>
      </c>
      <c r="AQ23" s="153"/>
      <c r="AR23" s="150">
        <v>0</v>
      </c>
      <c r="AS23" s="151">
        <v>0</v>
      </c>
      <c r="AT23" s="151">
        <v>0</v>
      </c>
      <c r="AU23" s="151">
        <v>0</v>
      </c>
      <c r="AV23" s="152">
        <v>0</v>
      </c>
      <c r="AW23" s="153"/>
      <c r="AX23" s="150">
        <v>0</v>
      </c>
      <c r="AY23" s="151">
        <v>0</v>
      </c>
      <c r="AZ23" s="151">
        <v>0</v>
      </c>
      <c r="BA23" s="151">
        <v>0</v>
      </c>
      <c r="BB23" s="152">
        <v>0</v>
      </c>
    </row>
    <row r="24" spans="1:54" s="99" customFormat="1" collapsed="1" x14ac:dyDescent="0.25">
      <c r="A24" s="87" t="s">
        <v>10</v>
      </c>
      <c r="B24" s="107">
        <v>1676</v>
      </c>
      <c r="C24" s="102">
        <v>1549</v>
      </c>
      <c r="D24" s="102">
        <v>901</v>
      </c>
      <c r="E24" s="102">
        <v>0</v>
      </c>
      <c r="F24" s="103">
        <v>4126</v>
      </c>
      <c r="G24" s="88"/>
      <c r="H24" s="107">
        <v>1120</v>
      </c>
      <c r="I24" s="102">
        <v>1017</v>
      </c>
      <c r="J24" s="102">
        <v>401</v>
      </c>
      <c r="K24" s="102">
        <v>1123</v>
      </c>
      <c r="L24" s="103">
        <v>3661</v>
      </c>
      <c r="M24" s="108"/>
      <c r="N24" s="107">
        <v>573</v>
      </c>
      <c r="O24" s="102">
        <v>-221</v>
      </c>
      <c r="P24" s="102">
        <v>-166</v>
      </c>
      <c r="Q24" s="102">
        <v>-11</v>
      </c>
      <c r="R24" s="103">
        <v>175</v>
      </c>
      <c r="S24" s="108"/>
      <c r="T24" s="107">
        <v>289</v>
      </c>
      <c r="U24" s="102">
        <v>-740</v>
      </c>
      <c r="V24" s="102">
        <v>-581</v>
      </c>
      <c r="W24" s="102">
        <v>-488</v>
      </c>
      <c r="X24" s="103">
        <v>-1520</v>
      </c>
      <c r="Y24" s="108"/>
      <c r="Z24" s="107">
        <v>-7998</v>
      </c>
      <c r="AA24" s="102">
        <v>-1597</v>
      </c>
      <c r="AB24" s="102">
        <v>-2510</v>
      </c>
      <c r="AC24" s="102">
        <v>-23131</v>
      </c>
      <c r="AD24" s="103">
        <v>-35236</v>
      </c>
      <c r="AE24" s="108"/>
      <c r="AF24" s="107">
        <v>2713</v>
      </c>
      <c r="AG24" s="102">
        <v>1185</v>
      </c>
      <c r="AH24" s="102">
        <v>-42696</v>
      </c>
      <c r="AI24" s="102">
        <v>1710</v>
      </c>
      <c r="AJ24" s="103">
        <v>-37088</v>
      </c>
      <c r="AK24" s="108"/>
      <c r="AL24" s="107">
        <v>2202</v>
      </c>
      <c r="AM24" s="102">
        <v>1957</v>
      </c>
      <c r="AN24" s="102">
        <v>1220</v>
      </c>
      <c r="AO24" s="102">
        <v>1108</v>
      </c>
      <c r="AP24" s="103">
        <v>6487</v>
      </c>
      <c r="AQ24" s="108"/>
      <c r="AR24" s="107">
        <v>3708</v>
      </c>
      <c r="AS24" s="102">
        <v>1219</v>
      </c>
      <c r="AT24" s="102">
        <v>226</v>
      </c>
      <c r="AU24" s="102">
        <v>-30</v>
      </c>
      <c r="AV24" s="103">
        <v>5123</v>
      </c>
      <c r="AW24" s="108"/>
      <c r="AX24" s="107">
        <v>0</v>
      </c>
      <c r="AY24" s="102">
        <v>0</v>
      </c>
      <c r="AZ24" s="102">
        <v>651</v>
      </c>
      <c r="BA24" s="102">
        <v>2051</v>
      </c>
      <c r="BB24" s="103">
        <v>2702</v>
      </c>
    </row>
    <row r="25" spans="1:54" ht="15" hidden="1" customHeight="1" outlineLevel="1" x14ac:dyDescent="0.25">
      <c r="A25" s="42" t="s">
        <v>11</v>
      </c>
      <c r="B25" s="106">
        <v>-5</v>
      </c>
      <c r="C25" s="104">
        <v>-3</v>
      </c>
      <c r="D25" s="104">
        <v>0</v>
      </c>
      <c r="E25" s="104">
        <v>0</v>
      </c>
      <c r="F25" s="105">
        <v>-8</v>
      </c>
      <c r="G25" s="76"/>
      <c r="H25" s="106">
        <v>9</v>
      </c>
      <c r="I25" s="104">
        <v>7</v>
      </c>
      <c r="J25" s="104">
        <v>6</v>
      </c>
      <c r="K25" s="104">
        <v>-96</v>
      </c>
      <c r="L25" s="105">
        <v>-74</v>
      </c>
      <c r="M25" s="109"/>
      <c r="N25" s="106">
        <v>30</v>
      </c>
      <c r="O25" s="104">
        <v>22</v>
      </c>
      <c r="P25" s="104">
        <v>26</v>
      </c>
      <c r="Q25" s="104">
        <v>9</v>
      </c>
      <c r="R25" s="105">
        <v>87</v>
      </c>
      <c r="S25" s="109"/>
      <c r="T25" s="106">
        <v>33</v>
      </c>
      <c r="U25" s="104">
        <v>87</v>
      </c>
      <c r="V25" s="104">
        <v>36</v>
      </c>
      <c r="W25" s="104">
        <v>-1</v>
      </c>
      <c r="X25" s="105">
        <v>155</v>
      </c>
      <c r="Y25" s="109"/>
      <c r="Z25" s="106">
        <v>352</v>
      </c>
      <c r="AA25" s="104">
        <v>10</v>
      </c>
      <c r="AB25" s="104">
        <v>38</v>
      </c>
      <c r="AC25" s="104">
        <v>53</v>
      </c>
      <c r="AD25" s="105">
        <v>453</v>
      </c>
      <c r="AE25" s="109"/>
      <c r="AF25" s="106">
        <v>60</v>
      </c>
      <c r="AG25" s="104">
        <v>56</v>
      </c>
      <c r="AH25" s="104">
        <v>43</v>
      </c>
      <c r="AI25" s="104">
        <v>60</v>
      </c>
      <c r="AJ25" s="105">
        <v>219</v>
      </c>
      <c r="AK25" s="109"/>
      <c r="AL25" s="106">
        <v>71</v>
      </c>
      <c r="AM25" s="104">
        <v>330</v>
      </c>
      <c r="AN25" s="104">
        <v>63</v>
      </c>
      <c r="AO25" s="104">
        <v>-227</v>
      </c>
      <c r="AP25" s="105">
        <v>237</v>
      </c>
      <c r="AQ25" s="109"/>
      <c r="AR25" s="106">
        <v>82</v>
      </c>
      <c r="AS25" s="104">
        <v>-18</v>
      </c>
      <c r="AT25" s="104">
        <v>62</v>
      </c>
      <c r="AU25" s="104">
        <v>67</v>
      </c>
      <c r="AV25" s="105">
        <v>193</v>
      </c>
      <c r="AW25" s="109"/>
      <c r="AX25" s="106">
        <v>0</v>
      </c>
      <c r="AY25" s="104">
        <v>0</v>
      </c>
      <c r="AZ25" s="104">
        <v>8</v>
      </c>
      <c r="BA25" s="104">
        <v>120</v>
      </c>
      <c r="BB25" s="105">
        <v>128</v>
      </c>
    </row>
    <row r="26" spans="1:54" ht="15" hidden="1" customHeight="1" outlineLevel="1" x14ac:dyDescent="0.25">
      <c r="A26" s="42" t="s">
        <v>12</v>
      </c>
      <c r="B26" s="106">
        <v>0</v>
      </c>
      <c r="C26" s="104">
        <v>0</v>
      </c>
      <c r="D26" s="104">
        <v>0</v>
      </c>
      <c r="E26" s="104">
        <v>0</v>
      </c>
      <c r="F26" s="105">
        <v>0</v>
      </c>
      <c r="G26" s="76"/>
      <c r="H26" s="106">
        <v>0</v>
      </c>
      <c r="I26" s="104">
        <v>0</v>
      </c>
      <c r="J26" s="104">
        <v>0</v>
      </c>
      <c r="K26" s="104">
        <v>0</v>
      </c>
      <c r="L26" s="105">
        <v>0</v>
      </c>
      <c r="M26" s="109"/>
      <c r="N26" s="106">
        <v>0</v>
      </c>
      <c r="O26" s="104">
        <v>0</v>
      </c>
      <c r="P26" s="104">
        <v>0</v>
      </c>
      <c r="Q26" s="104">
        <v>0</v>
      </c>
      <c r="R26" s="105">
        <v>0</v>
      </c>
      <c r="S26" s="109"/>
      <c r="T26" s="106">
        <v>4</v>
      </c>
      <c r="U26" s="104">
        <v>2</v>
      </c>
      <c r="V26" s="104">
        <v>0</v>
      </c>
      <c r="W26" s="104">
        <v>0</v>
      </c>
      <c r="X26" s="105">
        <v>6</v>
      </c>
      <c r="Y26" s="109"/>
      <c r="Z26" s="106">
        <v>7</v>
      </c>
      <c r="AA26" s="104">
        <v>17</v>
      </c>
      <c r="AB26" s="104">
        <v>-5</v>
      </c>
      <c r="AC26" s="104">
        <v>4</v>
      </c>
      <c r="AD26" s="105">
        <v>23</v>
      </c>
      <c r="AE26" s="109"/>
      <c r="AF26" s="106">
        <v>4</v>
      </c>
      <c r="AG26" s="104">
        <v>8</v>
      </c>
      <c r="AH26" s="104">
        <v>9</v>
      </c>
      <c r="AI26" s="104">
        <v>6</v>
      </c>
      <c r="AJ26" s="105">
        <v>27</v>
      </c>
      <c r="AK26" s="109"/>
      <c r="AL26" s="106">
        <v>24</v>
      </c>
      <c r="AM26" s="104">
        <v>10</v>
      </c>
      <c r="AN26" s="104">
        <v>10</v>
      </c>
      <c r="AO26" s="104">
        <v>8</v>
      </c>
      <c r="AP26" s="105">
        <v>52</v>
      </c>
      <c r="AQ26" s="109"/>
      <c r="AR26" s="106">
        <v>38</v>
      </c>
      <c r="AS26" s="104">
        <v>-38</v>
      </c>
      <c r="AT26" s="104">
        <v>1</v>
      </c>
      <c r="AU26" s="104">
        <v>-1</v>
      </c>
      <c r="AV26" s="105">
        <v>0</v>
      </c>
      <c r="AW26" s="109"/>
      <c r="AX26" s="106">
        <v>0</v>
      </c>
      <c r="AY26" s="104">
        <v>0</v>
      </c>
      <c r="AZ26" s="104">
        <v>0</v>
      </c>
      <c r="BA26" s="104">
        <v>0</v>
      </c>
      <c r="BB26" s="105">
        <v>0</v>
      </c>
    </row>
    <row r="27" spans="1:54" ht="15" hidden="1" customHeight="1" outlineLevel="1" x14ac:dyDescent="0.25">
      <c r="A27" s="42" t="s">
        <v>13</v>
      </c>
      <c r="B27" s="106">
        <v>510</v>
      </c>
      <c r="C27" s="104">
        <v>483</v>
      </c>
      <c r="D27" s="104">
        <v>513</v>
      </c>
      <c r="E27" s="104">
        <v>0</v>
      </c>
      <c r="F27" s="105">
        <v>1506</v>
      </c>
      <c r="G27" s="76"/>
      <c r="H27" s="106">
        <v>546</v>
      </c>
      <c r="I27" s="104">
        <v>577</v>
      </c>
      <c r="J27" s="104">
        <v>571</v>
      </c>
      <c r="K27" s="104">
        <v>528</v>
      </c>
      <c r="L27" s="105">
        <v>2222</v>
      </c>
      <c r="M27" s="109"/>
      <c r="N27" s="106">
        <v>449</v>
      </c>
      <c r="O27" s="104">
        <v>418</v>
      </c>
      <c r="P27" s="104">
        <v>420</v>
      </c>
      <c r="Q27" s="104">
        <v>468</v>
      </c>
      <c r="R27" s="105">
        <v>1755</v>
      </c>
      <c r="S27" s="109"/>
      <c r="T27" s="106">
        <v>429</v>
      </c>
      <c r="U27" s="104">
        <v>366</v>
      </c>
      <c r="V27" s="104">
        <v>424</v>
      </c>
      <c r="W27" s="104">
        <v>469</v>
      </c>
      <c r="X27" s="105">
        <v>1688</v>
      </c>
      <c r="Y27" s="109"/>
      <c r="Z27" s="106">
        <v>604</v>
      </c>
      <c r="AA27" s="104">
        <v>562</v>
      </c>
      <c r="AB27" s="104">
        <v>570</v>
      </c>
      <c r="AC27" s="104">
        <v>511</v>
      </c>
      <c r="AD27" s="105">
        <v>2247</v>
      </c>
      <c r="AE27" s="109"/>
      <c r="AF27" s="106">
        <v>1585</v>
      </c>
      <c r="AG27" s="104">
        <v>1601</v>
      </c>
      <c r="AH27" s="104">
        <v>1686</v>
      </c>
      <c r="AI27" s="104">
        <v>1705</v>
      </c>
      <c r="AJ27" s="105">
        <v>6577</v>
      </c>
      <c r="AK27" s="109"/>
      <c r="AL27" s="106">
        <v>1664</v>
      </c>
      <c r="AM27" s="104">
        <v>1605</v>
      </c>
      <c r="AN27" s="104">
        <v>1641</v>
      </c>
      <c r="AO27" s="104">
        <v>1679</v>
      </c>
      <c r="AP27" s="105">
        <v>6589</v>
      </c>
      <c r="AQ27" s="109"/>
      <c r="AR27" s="106">
        <v>1732</v>
      </c>
      <c r="AS27" s="104">
        <v>1653</v>
      </c>
      <c r="AT27" s="104">
        <v>1590</v>
      </c>
      <c r="AU27" s="104">
        <v>1821</v>
      </c>
      <c r="AV27" s="105">
        <v>6796</v>
      </c>
      <c r="AW27" s="109"/>
      <c r="AX27" s="106">
        <v>0</v>
      </c>
      <c r="AY27" s="104">
        <v>0</v>
      </c>
      <c r="AZ27" s="104">
        <v>652</v>
      </c>
      <c r="BA27" s="104">
        <v>1868</v>
      </c>
      <c r="BB27" s="105">
        <v>2520</v>
      </c>
    </row>
    <row r="28" spans="1:54" ht="17.25" hidden="1" customHeight="1" outlineLevel="1" x14ac:dyDescent="0.4">
      <c r="A28" s="42" t="s">
        <v>14</v>
      </c>
      <c r="B28" s="110">
        <v>0</v>
      </c>
      <c r="C28" s="111">
        <v>38</v>
      </c>
      <c r="D28" s="111">
        <v>43</v>
      </c>
      <c r="E28" s="111">
        <v>0</v>
      </c>
      <c r="F28" s="112">
        <v>81</v>
      </c>
      <c r="G28" s="76"/>
      <c r="H28" s="110">
        <v>0</v>
      </c>
      <c r="I28" s="111">
        <v>0</v>
      </c>
      <c r="J28" s="111">
        <v>0</v>
      </c>
      <c r="K28" s="111">
        <v>28</v>
      </c>
      <c r="L28" s="112">
        <v>28</v>
      </c>
      <c r="M28" s="109"/>
      <c r="N28" s="110">
        <v>0</v>
      </c>
      <c r="O28" s="111">
        <v>0</v>
      </c>
      <c r="P28" s="111">
        <v>0</v>
      </c>
      <c r="Q28" s="111">
        <v>13</v>
      </c>
      <c r="R28" s="112">
        <v>13</v>
      </c>
      <c r="S28" s="109"/>
      <c r="T28" s="110">
        <v>0</v>
      </c>
      <c r="U28" s="111">
        <v>0</v>
      </c>
      <c r="V28" s="111">
        <v>0</v>
      </c>
      <c r="W28" s="111">
        <v>22</v>
      </c>
      <c r="X28" s="112">
        <v>22</v>
      </c>
      <c r="Y28" s="109"/>
      <c r="Z28" s="110">
        <v>-1160</v>
      </c>
      <c r="AA28" s="111">
        <v>-831</v>
      </c>
      <c r="AB28" s="111">
        <v>-1183</v>
      </c>
      <c r="AC28" s="111">
        <v>-2565</v>
      </c>
      <c r="AD28" s="112">
        <v>-5739</v>
      </c>
      <c r="AE28" s="109"/>
      <c r="AF28" s="110">
        <v>404</v>
      </c>
      <c r="AG28" s="111">
        <v>-182</v>
      </c>
      <c r="AH28" s="111">
        <v>-1160</v>
      </c>
      <c r="AI28" s="111">
        <v>-2118</v>
      </c>
      <c r="AJ28" s="112">
        <v>-3056</v>
      </c>
      <c r="AK28" s="109"/>
      <c r="AL28" s="110">
        <v>168</v>
      </c>
      <c r="AM28" s="111">
        <v>5</v>
      </c>
      <c r="AN28" s="111">
        <v>-188</v>
      </c>
      <c r="AO28" s="111">
        <v>-134</v>
      </c>
      <c r="AP28" s="112">
        <v>-149</v>
      </c>
      <c r="AQ28" s="109"/>
      <c r="AR28" s="110">
        <v>709</v>
      </c>
      <c r="AS28" s="111">
        <v>-144</v>
      </c>
      <c r="AT28" s="111">
        <v>-540</v>
      </c>
      <c r="AU28" s="111">
        <v>-639</v>
      </c>
      <c r="AV28" s="112">
        <v>-614</v>
      </c>
      <c r="AW28" s="109"/>
      <c r="AX28" s="110">
        <v>0</v>
      </c>
      <c r="AY28" s="111">
        <v>0</v>
      </c>
      <c r="AZ28" s="111">
        <v>16</v>
      </c>
      <c r="BA28" s="111">
        <v>-15</v>
      </c>
      <c r="BB28" s="112">
        <v>1</v>
      </c>
    </row>
    <row r="29" spans="1:54" s="99" customFormat="1" collapsed="1" x14ac:dyDescent="0.25">
      <c r="A29" s="87" t="s">
        <v>17</v>
      </c>
      <c r="B29" s="107">
        <v>1171</v>
      </c>
      <c r="C29" s="102">
        <v>1031</v>
      </c>
      <c r="D29" s="102">
        <v>345</v>
      </c>
      <c r="E29" s="102">
        <v>0</v>
      </c>
      <c r="F29" s="103">
        <v>2547</v>
      </c>
      <c r="G29" s="88"/>
      <c r="H29" s="107">
        <v>565</v>
      </c>
      <c r="I29" s="102">
        <v>433</v>
      </c>
      <c r="J29" s="102">
        <v>-176</v>
      </c>
      <c r="K29" s="102">
        <v>663</v>
      </c>
      <c r="L29" s="103">
        <v>1485</v>
      </c>
      <c r="M29" s="108"/>
      <c r="N29" s="107">
        <v>94</v>
      </c>
      <c r="O29" s="102">
        <v>-661</v>
      </c>
      <c r="P29" s="102">
        <v>-612</v>
      </c>
      <c r="Q29" s="102">
        <v>-501</v>
      </c>
      <c r="R29" s="103">
        <v>-1680</v>
      </c>
      <c r="S29" s="108"/>
      <c r="T29" s="107">
        <v>-177</v>
      </c>
      <c r="U29" s="102">
        <v>-1195</v>
      </c>
      <c r="V29" s="102">
        <v>-1041</v>
      </c>
      <c r="W29" s="102">
        <v>-978</v>
      </c>
      <c r="X29" s="103">
        <v>-3391</v>
      </c>
      <c r="Y29" s="108"/>
      <c r="Z29" s="107">
        <v>-7801</v>
      </c>
      <c r="AA29" s="102">
        <v>-1355</v>
      </c>
      <c r="AB29" s="102">
        <v>-1930</v>
      </c>
      <c r="AC29" s="102">
        <v>-21134</v>
      </c>
      <c r="AD29" s="103">
        <v>-32220</v>
      </c>
      <c r="AE29" s="108"/>
      <c r="AF29" s="107">
        <v>660</v>
      </c>
      <c r="AG29" s="102">
        <v>-298</v>
      </c>
      <c r="AH29" s="102">
        <v>-43274</v>
      </c>
      <c r="AI29" s="102">
        <v>2057</v>
      </c>
      <c r="AJ29" s="103">
        <v>-40855</v>
      </c>
      <c r="AK29" s="108"/>
      <c r="AL29" s="107">
        <v>275</v>
      </c>
      <c r="AM29" s="102">
        <v>7</v>
      </c>
      <c r="AN29" s="102">
        <v>-306</v>
      </c>
      <c r="AO29" s="102">
        <v>-218</v>
      </c>
      <c r="AP29" s="103">
        <v>-242</v>
      </c>
      <c r="AQ29" s="108"/>
      <c r="AR29" s="107">
        <v>1147</v>
      </c>
      <c r="AS29" s="102">
        <v>-234</v>
      </c>
      <c r="AT29" s="102">
        <v>-887</v>
      </c>
      <c r="AU29" s="102">
        <v>-1278</v>
      </c>
      <c r="AV29" s="103">
        <v>-1252</v>
      </c>
      <c r="AW29" s="108"/>
      <c r="AX29" s="107">
        <v>0</v>
      </c>
      <c r="AY29" s="102">
        <v>0</v>
      </c>
      <c r="AZ29" s="102">
        <v>-25</v>
      </c>
      <c r="BA29" s="102">
        <v>78</v>
      </c>
      <c r="BB29" s="103">
        <v>53</v>
      </c>
    </row>
    <row r="30" spans="1:54" ht="15" hidden="1" customHeight="1" outlineLevel="1" x14ac:dyDescent="0.25">
      <c r="A30" s="113" t="s">
        <v>47</v>
      </c>
      <c r="B30" s="106"/>
      <c r="C30" s="104"/>
      <c r="D30" s="104"/>
      <c r="E30" s="104"/>
      <c r="F30" s="105"/>
      <c r="G30" s="114"/>
      <c r="H30" s="106"/>
      <c r="I30" s="104"/>
      <c r="J30" s="104"/>
      <c r="K30" s="104"/>
      <c r="L30" s="116"/>
      <c r="M30" s="76"/>
      <c r="N30" s="106"/>
      <c r="O30" s="104"/>
      <c r="P30" s="104"/>
      <c r="Q30" s="104"/>
      <c r="R30" s="116"/>
      <c r="S30" s="76"/>
      <c r="T30" s="106"/>
      <c r="U30" s="104"/>
      <c r="V30" s="104"/>
      <c r="W30" s="104"/>
      <c r="X30" s="116"/>
      <c r="Y30" s="109"/>
      <c r="Z30" s="106"/>
      <c r="AA30" s="104"/>
      <c r="AB30" s="104"/>
      <c r="AC30" s="104"/>
      <c r="AD30" s="116"/>
      <c r="AE30" s="109"/>
      <c r="AF30" s="106"/>
      <c r="AG30" s="104"/>
      <c r="AH30" s="104"/>
      <c r="AI30" s="104"/>
      <c r="AJ30" s="116"/>
      <c r="AK30" s="109"/>
      <c r="AL30" s="106"/>
      <c r="AM30" s="104"/>
      <c r="AN30" s="104"/>
      <c r="AO30" s="104"/>
      <c r="AP30" s="116"/>
      <c r="AQ30" s="109"/>
      <c r="AR30" s="106"/>
      <c r="AS30" s="104"/>
      <c r="AT30" s="104"/>
      <c r="AU30" s="104"/>
      <c r="AV30" s="116"/>
      <c r="AW30" s="109"/>
      <c r="AX30" s="106"/>
      <c r="AY30" s="104"/>
      <c r="AZ30" s="104"/>
      <c r="BA30" s="104"/>
      <c r="BB30" s="116"/>
    </row>
    <row r="31" spans="1:54" ht="15" hidden="1" customHeight="1" outlineLevel="1" x14ac:dyDescent="0.25">
      <c r="A31" s="42" t="s">
        <v>14</v>
      </c>
      <c r="B31" s="106">
        <v>0</v>
      </c>
      <c r="C31" s="104">
        <v>38</v>
      </c>
      <c r="D31" s="104">
        <v>0</v>
      </c>
      <c r="E31" s="104">
        <v>0</v>
      </c>
      <c r="F31" s="105">
        <v>0</v>
      </c>
      <c r="G31" s="76"/>
      <c r="H31" s="106">
        <v>0</v>
      </c>
      <c r="I31" s="104">
        <v>0</v>
      </c>
      <c r="J31" s="104">
        <v>0</v>
      </c>
      <c r="K31" s="104">
        <v>28</v>
      </c>
      <c r="L31" s="105">
        <v>28</v>
      </c>
      <c r="M31" s="109"/>
      <c r="N31" s="106">
        <v>0</v>
      </c>
      <c r="O31" s="104">
        <v>0</v>
      </c>
      <c r="P31" s="104">
        <v>0</v>
      </c>
      <c r="Q31" s="104">
        <v>13</v>
      </c>
      <c r="R31" s="105">
        <v>13</v>
      </c>
      <c r="S31" s="109"/>
      <c r="T31" s="106">
        <v>0</v>
      </c>
      <c r="U31" s="104">
        <v>0</v>
      </c>
      <c r="V31" s="104">
        <v>0</v>
      </c>
      <c r="W31" s="104">
        <v>23</v>
      </c>
      <c r="X31" s="105">
        <v>23</v>
      </c>
      <c r="Y31" s="109"/>
      <c r="Z31" s="106">
        <v>-1160</v>
      </c>
      <c r="AA31" s="104">
        <v>-831</v>
      </c>
      <c r="AB31" s="104">
        <v>-1183</v>
      </c>
      <c r="AC31" s="104">
        <v>-2565</v>
      </c>
      <c r="AD31" s="105">
        <v>-5739</v>
      </c>
      <c r="AE31" s="109"/>
      <c r="AF31" s="106">
        <v>404</v>
      </c>
      <c r="AG31" s="104">
        <v>-182</v>
      </c>
      <c r="AH31" s="104">
        <v>-1160</v>
      </c>
      <c r="AI31" s="104">
        <v>-2118</v>
      </c>
      <c r="AJ31" s="105">
        <v>-3056</v>
      </c>
      <c r="AK31" s="109"/>
      <c r="AL31" s="106">
        <v>168</v>
      </c>
      <c r="AM31" s="104">
        <v>5</v>
      </c>
      <c r="AN31" s="104">
        <v>-188</v>
      </c>
      <c r="AO31" s="104">
        <v>-134</v>
      </c>
      <c r="AP31" s="105">
        <v>-149</v>
      </c>
      <c r="AQ31" s="109"/>
      <c r="AR31" s="106">
        <v>709</v>
      </c>
      <c r="AS31" s="104">
        <v>-144</v>
      </c>
      <c r="AT31" s="104">
        <v>-540</v>
      </c>
      <c r="AU31" s="104">
        <v>-639</v>
      </c>
      <c r="AV31" s="105">
        <v>-614</v>
      </c>
      <c r="AW31" s="109"/>
      <c r="AX31" s="106">
        <v>0</v>
      </c>
      <c r="AY31" s="104">
        <v>0</v>
      </c>
      <c r="AZ31" s="104">
        <v>16</v>
      </c>
      <c r="BA31" s="104">
        <v>-15</v>
      </c>
      <c r="BB31" s="105">
        <v>1</v>
      </c>
    </row>
    <row r="32" spans="1:54" ht="15" hidden="1" customHeight="1" outlineLevel="1" x14ac:dyDescent="0.25">
      <c r="A32" s="42" t="s">
        <v>12</v>
      </c>
      <c r="B32" s="106">
        <v>0</v>
      </c>
      <c r="C32" s="104">
        <v>0</v>
      </c>
      <c r="D32" s="104">
        <v>0</v>
      </c>
      <c r="E32" s="104">
        <v>0</v>
      </c>
      <c r="F32" s="105">
        <v>0</v>
      </c>
      <c r="G32" s="76"/>
      <c r="H32" s="106">
        <v>0</v>
      </c>
      <c r="I32" s="104">
        <v>0</v>
      </c>
      <c r="J32" s="104">
        <v>0</v>
      </c>
      <c r="K32" s="104">
        <v>0</v>
      </c>
      <c r="L32" s="105">
        <v>0</v>
      </c>
      <c r="M32" s="109"/>
      <c r="N32" s="106">
        <v>4</v>
      </c>
      <c r="O32" s="104">
        <v>-4</v>
      </c>
      <c r="P32" s="104">
        <v>0</v>
      </c>
      <c r="Q32" s="104">
        <v>0</v>
      </c>
      <c r="R32" s="105">
        <v>0</v>
      </c>
      <c r="S32" s="109"/>
      <c r="T32" s="106">
        <v>4</v>
      </c>
      <c r="U32" s="104">
        <v>2</v>
      </c>
      <c r="V32" s="104">
        <v>0</v>
      </c>
      <c r="W32" s="104">
        <v>-1</v>
      </c>
      <c r="X32" s="105">
        <v>5</v>
      </c>
      <c r="Y32" s="109"/>
      <c r="Z32" s="106">
        <v>7</v>
      </c>
      <c r="AA32" s="104">
        <v>16</v>
      </c>
      <c r="AB32" s="104">
        <v>-5</v>
      </c>
      <c r="AC32" s="104">
        <v>5</v>
      </c>
      <c r="AD32" s="105">
        <v>23</v>
      </c>
      <c r="AE32" s="109"/>
      <c r="AF32" s="106">
        <v>4</v>
      </c>
      <c r="AG32" s="104">
        <v>8</v>
      </c>
      <c r="AH32" s="104">
        <v>9</v>
      </c>
      <c r="AI32" s="104">
        <v>6</v>
      </c>
      <c r="AJ32" s="105">
        <v>27</v>
      </c>
      <c r="AK32" s="109"/>
      <c r="AL32" s="106">
        <v>24</v>
      </c>
      <c r="AM32" s="104">
        <v>10</v>
      </c>
      <c r="AN32" s="104">
        <v>10</v>
      </c>
      <c r="AO32" s="104">
        <v>8</v>
      </c>
      <c r="AP32" s="105">
        <v>52</v>
      </c>
      <c r="AQ32" s="109"/>
      <c r="AR32" s="106">
        <v>38</v>
      </c>
      <c r="AS32" s="104">
        <v>-38</v>
      </c>
      <c r="AT32" s="104">
        <v>1</v>
      </c>
      <c r="AU32" s="104">
        <v>-1</v>
      </c>
      <c r="AV32" s="105">
        <v>0</v>
      </c>
      <c r="AW32" s="109"/>
      <c r="AX32" s="106">
        <v>0</v>
      </c>
      <c r="AY32" s="104">
        <v>0</v>
      </c>
      <c r="AZ32" s="104">
        <v>0</v>
      </c>
      <c r="BA32" s="104">
        <v>0</v>
      </c>
      <c r="BB32" s="105">
        <v>0</v>
      </c>
    </row>
    <row r="33" spans="1:54" ht="15" hidden="1" customHeight="1" outlineLevel="1" x14ac:dyDescent="0.25">
      <c r="A33" s="42" t="s">
        <v>13</v>
      </c>
      <c r="B33" s="106">
        <v>510</v>
      </c>
      <c r="C33" s="104">
        <v>483</v>
      </c>
      <c r="D33" s="104">
        <v>0</v>
      </c>
      <c r="E33" s="104">
        <v>0</v>
      </c>
      <c r="F33" s="105">
        <v>0</v>
      </c>
      <c r="G33" s="76"/>
      <c r="H33" s="106">
        <v>546</v>
      </c>
      <c r="I33" s="104">
        <v>577</v>
      </c>
      <c r="J33" s="104">
        <v>571</v>
      </c>
      <c r="K33" s="104">
        <v>528</v>
      </c>
      <c r="L33" s="105">
        <v>2222</v>
      </c>
      <c r="M33" s="109"/>
      <c r="N33" s="106">
        <v>449</v>
      </c>
      <c r="O33" s="104">
        <v>418</v>
      </c>
      <c r="P33" s="104">
        <v>420</v>
      </c>
      <c r="Q33" s="104">
        <v>468</v>
      </c>
      <c r="R33" s="105">
        <v>1755</v>
      </c>
      <c r="S33" s="109"/>
      <c r="T33" s="106">
        <v>429</v>
      </c>
      <c r="U33" s="104">
        <v>366</v>
      </c>
      <c r="V33" s="104">
        <v>424</v>
      </c>
      <c r="W33" s="104">
        <v>469</v>
      </c>
      <c r="X33" s="105">
        <v>1688</v>
      </c>
      <c r="Y33" s="109"/>
      <c r="Z33" s="106">
        <v>604</v>
      </c>
      <c r="AA33" s="104">
        <v>562</v>
      </c>
      <c r="AB33" s="104">
        <v>592</v>
      </c>
      <c r="AC33" s="104">
        <v>489</v>
      </c>
      <c r="AD33" s="105">
        <v>2247</v>
      </c>
      <c r="AE33" s="109"/>
      <c r="AF33" s="106">
        <v>1585</v>
      </c>
      <c r="AG33" s="104">
        <v>1601</v>
      </c>
      <c r="AH33" s="104">
        <v>1686</v>
      </c>
      <c r="AI33" s="104">
        <v>1705</v>
      </c>
      <c r="AJ33" s="105">
        <v>6577</v>
      </c>
      <c r="AK33" s="109"/>
      <c r="AL33" s="106">
        <v>1664</v>
      </c>
      <c r="AM33" s="104">
        <v>1605</v>
      </c>
      <c r="AN33" s="104">
        <v>1641</v>
      </c>
      <c r="AO33" s="104">
        <v>1679</v>
      </c>
      <c r="AP33" s="105">
        <v>6589</v>
      </c>
      <c r="AQ33" s="109"/>
      <c r="AR33" s="106">
        <v>1732</v>
      </c>
      <c r="AS33" s="104">
        <v>1653</v>
      </c>
      <c r="AT33" s="104">
        <v>1588</v>
      </c>
      <c r="AU33" s="104">
        <v>1823</v>
      </c>
      <c r="AV33" s="105">
        <v>6796</v>
      </c>
      <c r="AW33" s="109"/>
      <c r="AX33" s="106">
        <v>0</v>
      </c>
      <c r="AY33" s="104">
        <v>0</v>
      </c>
      <c r="AZ33" s="104">
        <v>652</v>
      </c>
      <c r="BA33" s="104">
        <v>1868</v>
      </c>
      <c r="BB33" s="105">
        <v>2520</v>
      </c>
    </row>
    <row r="34" spans="1:54" ht="15" hidden="1" customHeight="1" outlineLevel="1" x14ac:dyDescent="0.25">
      <c r="A34" s="42" t="s">
        <v>48</v>
      </c>
      <c r="B34" s="106">
        <v>56</v>
      </c>
      <c r="C34" s="104">
        <v>59</v>
      </c>
      <c r="D34" s="104">
        <v>0</v>
      </c>
      <c r="E34" s="104">
        <v>0</v>
      </c>
      <c r="F34" s="105">
        <v>0</v>
      </c>
      <c r="G34" s="76"/>
      <c r="H34" s="106">
        <v>60</v>
      </c>
      <c r="I34" s="104">
        <v>41</v>
      </c>
      <c r="J34" s="104">
        <v>51</v>
      </c>
      <c r="K34" s="104">
        <v>54</v>
      </c>
      <c r="L34" s="116">
        <v>206</v>
      </c>
      <c r="M34" s="109"/>
      <c r="N34" s="106">
        <v>42</v>
      </c>
      <c r="O34" s="104">
        <v>47</v>
      </c>
      <c r="P34" s="104">
        <v>49</v>
      </c>
      <c r="Q34" s="104">
        <v>48</v>
      </c>
      <c r="R34" s="116">
        <v>186</v>
      </c>
      <c r="S34" s="109"/>
      <c r="T34" s="106">
        <v>84</v>
      </c>
      <c r="U34" s="104">
        <v>-84</v>
      </c>
      <c r="V34" s="104">
        <v>112</v>
      </c>
      <c r="W34" s="104">
        <v>79</v>
      </c>
      <c r="X34" s="116">
        <v>191</v>
      </c>
      <c r="Y34" s="109"/>
      <c r="Z34" s="106">
        <v>751</v>
      </c>
      <c r="AA34" s="104">
        <v>785</v>
      </c>
      <c r="AB34" s="104">
        <v>715</v>
      </c>
      <c r="AC34" s="104">
        <v>681</v>
      </c>
      <c r="AD34" s="116">
        <v>2932</v>
      </c>
      <c r="AE34" s="109"/>
      <c r="AF34" s="106">
        <v>776</v>
      </c>
      <c r="AG34" s="104">
        <v>788</v>
      </c>
      <c r="AH34" s="104">
        <v>781</v>
      </c>
      <c r="AI34" s="104">
        <v>737</v>
      </c>
      <c r="AJ34" s="116">
        <v>3082</v>
      </c>
      <c r="AK34" s="109"/>
      <c r="AL34" s="106">
        <v>989</v>
      </c>
      <c r="AM34" s="104">
        <v>971</v>
      </c>
      <c r="AN34" s="104">
        <v>914</v>
      </c>
      <c r="AO34" s="104">
        <v>781</v>
      </c>
      <c r="AP34" s="116">
        <v>3655</v>
      </c>
      <c r="AQ34" s="109"/>
      <c r="AR34" s="106">
        <v>910</v>
      </c>
      <c r="AS34" s="104">
        <v>951</v>
      </c>
      <c r="AT34" s="104">
        <v>928</v>
      </c>
      <c r="AU34" s="104">
        <v>915</v>
      </c>
      <c r="AV34" s="116">
        <v>3704</v>
      </c>
      <c r="AW34" s="109"/>
      <c r="AX34" s="106">
        <v>0</v>
      </c>
      <c r="AY34" s="104">
        <v>0</v>
      </c>
      <c r="AZ34" s="104">
        <v>468</v>
      </c>
      <c r="BA34" s="104">
        <v>692</v>
      </c>
      <c r="BB34" s="116">
        <v>1160</v>
      </c>
    </row>
    <row r="35" spans="1:54" s="154" customFormat="1" ht="15" hidden="1" customHeight="1" outlineLevel="1" x14ac:dyDescent="0.25">
      <c r="A35" s="42" t="s">
        <v>49</v>
      </c>
      <c r="B35" s="150">
        <v>0</v>
      </c>
      <c r="C35" s="151">
        <v>0</v>
      </c>
      <c r="D35" s="104">
        <v>0</v>
      </c>
      <c r="E35" s="104">
        <v>0</v>
      </c>
      <c r="F35" s="105">
        <v>0</v>
      </c>
      <c r="G35" s="114"/>
      <c r="H35" s="150">
        <v>8</v>
      </c>
      <c r="I35" s="151">
        <v>8</v>
      </c>
      <c r="J35" s="151">
        <v>6</v>
      </c>
      <c r="K35" s="151">
        <v>0</v>
      </c>
      <c r="L35" s="186">
        <v>22</v>
      </c>
      <c r="M35" s="153"/>
      <c r="N35" s="150">
        <v>36</v>
      </c>
      <c r="O35" s="151">
        <v>35</v>
      </c>
      <c r="P35" s="151">
        <v>26</v>
      </c>
      <c r="Q35" s="151">
        <v>8</v>
      </c>
      <c r="R35" s="186">
        <v>105</v>
      </c>
      <c r="S35" s="153"/>
      <c r="T35" s="150">
        <v>37</v>
      </c>
      <c r="U35" s="151">
        <v>36</v>
      </c>
      <c r="V35" s="151">
        <v>36</v>
      </c>
      <c r="W35" s="151">
        <v>36</v>
      </c>
      <c r="X35" s="186">
        <v>145</v>
      </c>
      <c r="Y35" s="153"/>
      <c r="Z35" s="150">
        <v>364</v>
      </c>
      <c r="AA35" s="151">
        <v>11</v>
      </c>
      <c r="AB35" s="151">
        <v>37</v>
      </c>
      <c r="AC35" s="151">
        <v>37</v>
      </c>
      <c r="AD35" s="186">
        <v>449</v>
      </c>
      <c r="AE35" s="153"/>
      <c r="AF35" s="150">
        <v>66</v>
      </c>
      <c r="AG35" s="151">
        <v>57</v>
      </c>
      <c r="AH35" s="151">
        <v>65</v>
      </c>
      <c r="AI35" s="151">
        <v>62</v>
      </c>
      <c r="AJ35" s="186">
        <v>250</v>
      </c>
      <c r="AK35" s="153"/>
      <c r="AL35" s="150">
        <v>72</v>
      </c>
      <c r="AM35" s="151">
        <v>69</v>
      </c>
      <c r="AN35" s="151">
        <v>68</v>
      </c>
      <c r="AO35" s="151">
        <v>316</v>
      </c>
      <c r="AP35" s="186">
        <v>525</v>
      </c>
      <c r="AQ35" s="153"/>
      <c r="AR35" s="150">
        <v>83</v>
      </c>
      <c r="AS35" s="151">
        <v>78</v>
      </c>
      <c r="AT35" s="151">
        <v>75</v>
      </c>
      <c r="AU35" s="151">
        <v>72</v>
      </c>
      <c r="AV35" s="186">
        <v>308</v>
      </c>
      <c r="AW35" s="153"/>
      <c r="AX35" s="150">
        <v>0</v>
      </c>
      <c r="AY35" s="151">
        <v>0</v>
      </c>
      <c r="AZ35" s="151">
        <v>8</v>
      </c>
      <c r="BA35" s="151">
        <v>120</v>
      </c>
      <c r="BB35" s="186">
        <v>128</v>
      </c>
    </row>
    <row r="36" spans="1:54" s="99" customFormat="1" collapsed="1" x14ac:dyDescent="0.25">
      <c r="A36" s="87" t="s">
        <v>50</v>
      </c>
      <c r="B36" s="107">
        <v>1737</v>
      </c>
      <c r="C36" s="102">
        <v>1611</v>
      </c>
      <c r="D36" s="104">
        <v>0</v>
      </c>
      <c r="E36" s="104">
        <v>0</v>
      </c>
      <c r="F36" s="105">
        <v>0</v>
      </c>
      <c r="G36" s="88"/>
      <c r="H36" s="107">
        <v>1179</v>
      </c>
      <c r="I36" s="102">
        <v>1059</v>
      </c>
      <c r="J36" s="102">
        <v>452</v>
      </c>
      <c r="K36" s="102">
        <v>1273</v>
      </c>
      <c r="L36" s="103">
        <v>3963</v>
      </c>
      <c r="M36" s="108"/>
      <c r="N36" s="107">
        <v>625</v>
      </c>
      <c r="O36" s="102">
        <v>-165</v>
      </c>
      <c r="P36" s="102">
        <v>-117</v>
      </c>
      <c r="Q36" s="102">
        <v>36</v>
      </c>
      <c r="R36" s="103">
        <v>379</v>
      </c>
      <c r="S36" s="108"/>
      <c r="T36" s="107">
        <v>377</v>
      </c>
      <c r="U36" s="102">
        <v>-875</v>
      </c>
      <c r="V36" s="102">
        <v>-469</v>
      </c>
      <c r="W36" s="102">
        <v>-372</v>
      </c>
      <c r="X36" s="103">
        <v>-1339</v>
      </c>
      <c r="Y36" s="108"/>
      <c r="Z36" s="107">
        <v>-7235</v>
      </c>
      <c r="AA36" s="102">
        <v>-812</v>
      </c>
      <c r="AB36" s="102">
        <v>-1774</v>
      </c>
      <c r="AC36" s="102">
        <v>-22487</v>
      </c>
      <c r="AD36" s="103">
        <v>-32308</v>
      </c>
      <c r="AE36" s="108"/>
      <c r="AF36" s="107">
        <v>3495</v>
      </c>
      <c r="AG36" s="102">
        <v>1974</v>
      </c>
      <c r="AH36" s="102">
        <v>-41893</v>
      </c>
      <c r="AI36" s="102">
        <v>2449</v>
      </c>
      <c r="AJ36" s="103">
        <v>-33975</v>
      </c>
      <c r="AK36" s="108"/>
      <c r="AL36" s="107">
        <v>3192</v>
      </c>
      <c r="AM36" s="102">
        <v>2667</v>
      </c>
      <c r="AN36" s="102">
        <v>2139</v>
      </c>
      <c r="AO36" s="102">
        <v>2432</v>
      </c>
      <c r="AP36" s="103">
        <v>10430</v>
      </c>
      <c r="AQ36" s="108"/>
      <c r="AR36" s="107">
        <v>4619</v>
      </c>
      <c r="AS36" s="102">
        <v>2266</v>
      </c>
      <c r="AT36" s="102">
        <v>1165</v>
      </c>
      <c r="AU36" s="102">
        <v>892</v>
      </c>
      <c r="AV36" s="103">
        <v>8942</v>
      </c>
      <c r="AW36" s="108"/>
      <c r="AX36" s="107">
        <v>0</v>
      </c>
      <c r="AY36" s="102">
        <v>0</v>
      </c>
      <c r="AZ36" s="102">
        <v>1119</v>
      </c>
      <c r="BA36" s="102">
        <v>2743</v>
      </c>
      <c r="BB36" s="103">
        <v>3862</v>
      </c>
    </row>
    <row r="37" spans="1:54" ht="15" hidden="1" customHeight="1" outlineLevel="1" x14ac:dyDescent="0.25">
      <c r="A37" s="42" t="s">
        <v>51</v>
      </c>
      <c r="B37" s="106">
        <v>0</v>
      </c>
      <c r="C37" s="104">
        <v>0</v>
      </c>
      <c r="D37" s="104">
        <v>0</v>
      </c>
      <c r="E37" s="104">
        <v>0</v>
      </c>
      <c r="F37" s="105">
        <v>0</v>
      </c>
      <c r="G37" s="76"/>
      <c r="H37" s="106">
        <v>0</v>
      </c>
      <c r="I37" s="104">
        <v>0</v>
      </c>
      <c r="J37" s="104">
        <v>0</v>
      </c>
      <c r="K37" s="104">
        <v>0</v>
      </c>
      <c r="L37" s="116">
        <v>0</v>
      </c>
      <c r="M37" s="109"/>
      <c r="N37" s="106">
        <v>-6</v>
      </c>
      <c r="O37" s="104">
        <v>6</v>
      </c>
      <c r="P37" s="104">
        <v>-19</v>
      </c>
      <c r="Q37" s="104">
        <v>19</v>
      </c>
      <c r="R37" s="116">
        <v>0</v>
      </c>
      <c r="S37" s="109"/>
      <c r="T37" s="106">
        <v>-4</v>
      </c>
      <c r="U37" s="104">
        <v>70</v>
      </c>
      <c r="V37" s="104">
        <v>-18</v>
      </c>
      <c r="W37" s="104">
        <v>-37</v>
      </c>
      <c r="X37" s="116">
        <v>11</v>
      </c>
      <c r="Y37" s="109"/>
      <c r="Z37" s="106">
        <v>-13</v>
      </c>
      <c r="AA37" s="104">
        <v>1</v>
      </c>
      <c r="AB37" s="104">
        <v>0</v>
      </c>
      <c r="AC37" s="104">
        <v>14</v>
      </c>
      <c r="AD37" s="116">
        <v>2</v>
      </c>
      <c r="AE37" s="109"/>
      <c r="AF37" s="106">
        <v>-3</v>
      </c>
      <c r="AG37" s="104">
        <v>-1</v>
      </c>
      <c r="AH37" s="104">
        <v>-21</v>
      </c>
      <c r="AI37" s="104">
        <v>-3</v>
      </c>
      <c r="AJ37" s="116">
        <v>-28</v>
      </c>
      <c r="AK37" s="109"/>
      <c r="AL37" s="106">
        <v>0</v>
      </c>
      <c r="AM37" s="104">
        <v>10</v>
      </c>
      <c r="AN37" s="104">
        <v>-3</v>
      </c>
      <c r="AO37" s="104">
        <v>-295</v>
      </c>
      <c r="AP37" s="116">
        <v>-288</v>
      </c>
      <c r="AQ37" s="109"/>
      <c r="AR37" s="106">
        <v>0</v>
      </c>
      <c r="AS37" s="104">
        <v>-65</v>
      </c>
      <c r="AT37" s="104">
        <v>0</v>
      </c>
      <c r="AU37" s="104">
        <v>-7</v>
      </c>
      <c r="AV37" s="116">
        <v>-72</v>
      </c>
      <c r="AW37" s="109"/>
      <c r="AX37" s="106">
        <v>0</v>
      </c>
      <c r="AY37" s="104">
        <v>0</v>
      </c>
      <c r="AZ37" s="104">
        <v>0</v>
      </c>
      <c r="BA37" s="104">
        <v>0</v>
      </c>
      <c r="BB37" s="116">
        <v>0</v>
      </c>
    </row>
    <row r="38" spans="1:54" ht="15" hidden="1" customHeight="1" outlineLevel="1" x14ac:dyDescent="0.25">
      <c r="A38" s="42" t="s">
        <v>52</v>
      </c>
      <c r="B38" s="106">
        <v>0</v>
      </c>
      <c r="C38" s="104">
        <v>16</v>
      </c>
      <c r="D38" s="104">
        <v>0</v>
      </c>
      <c r="E38" s="104">
        <v>0</v>
      </c>
      <c r="F38" s="105">
        <v>0</v>
      </c>
      <c r="G38" s="76"/>
      <c r="H38" s="106">
        <v>0</v>
      </c>
      <c r="I38" s="104">
        <v>0</v>
      </c>
      <c r="J38" s="104">
        <v>0</v>
      </c>
      <c r="K38" s="104">
        <v>0</v>
      </c>
      <c r="L38" s="116">
        <v>0</v>
      </c>
      <c r="M38" s="109"/>
      <c r="N38" s="106">
        <v>0</v>
      </c>
      <c r="O38" s="104">
        <v>0</v>
      </c>
      <c r="P38" s="104">
        <v>0</v>
      </c>
      <c r="Q38" s="104">
        <v>0</v>
      </c>
      <c r="R38" s="116">
        <v>0</v>
      </c>
      <c r="S38" s="109"/>
      <c r="T38" s="106">
        <v>54</v>
      </c>
      <c r="U38" s="104">
        <v>55</v>
      </c>
      <c r="V38" s="104">
        <v>54</v>
      </c>
      <c r="W38" s="104">
        <v>53</v>
      </c>
      <c r="X38" s="116">
        <v>216</v>
      </c>
      <c r="Y38" s="109"/>
      <c r="Z38" s="106">
        <v>56</v>
      </c>
      <c r="AA38" s="104">
        <v>52</v>
      </c>
      <c r="AB38" s="104">
        <v>54</v>
      </c>
      <c r="AC38" s="104">
        <v>54</v>
      </c>
      <c r="AD38" s="116">
        <v>216</v>
      </c>
      <c r="AE38" s="109"/>
      <c r="AF38" s="106">
        <v>0</v>
      </c>
      <c r="AG38" s="104">
        <v>0</v>
      </c>
      <c r="AH38" s="104">
        <v>0</v>
      </c>
      <c r="AI38" s="104">
        <v>0</v>
      </c>
      <c r="AJ38" s="116">
        <v>0</v>
      </c>
      <c r="AK38" s="109"/>
      <c r="AL38" s="106">
        <v>0</v>
      </c>
      <c r="AM38" s="104">
        <v>0</v>
      </c>
      <c r="AN38" s="104">
        <v>0</v>
      </c>
      <c r="AO38" s="104">
        <v>0</v>
      </c>
      <c r="AP38" s="116">
        <v>0</v>
      </c>
      <c r="AQ38" s="109"/>
      <c r="AR38" s="106">
        <v>0</v>
      </c>
      <c r="AS38" s="104">
        <v>0</v>
      </c>
      <c r="AT38" s="104">
        <v>0</v>
      </c>
      <c r="AU38" s="104">
        <v>0</v>
      </c>
      <c r="AV38" s="116">
        <v>0</v>
      </c>
      <c r="AW38" s="109"/>
      <c r="AX38" s="106">
        <v>0</v>
      </c>
      <c r="AY38" s="104">
        <v>0</v>
      </c>
      <c r="AZ38" s="104">
        <v>0</v>
      </c>
      <c r="BA38" s="104">
        <v>0</v>
      </c>
      <c r="BB38" s="116">
        <v>0</v>
      </c>
    </row>
    <row r="39" spans="1:54" ht="15" hidden="1" customHeight="1" outlineLevel="1" x14ac:dyDescent="0.25">
      <c r="A39" s="42" t="s">
        <v>53</v>
      </c>
      <c r="B39" s="106">
        <v>0</v>
      </c>
      <c r="C39" s="104">
        <v>0</v>
      </c>
      <c r="D39" s="104">
        <v>0</v>
      </c>
      <c r="E39" s="104">
        <v>0</v>
      </c>
      <c r="F39" s="105">
        <v>0</v>
      </c>
      <c r="G39" s="76"/>
      <c r="H39" s="106">
        <v>0</v>
      </c>
      <c r="I39" s="104">
        <v>0</v>
      </c>
      <c r="J39" s="104">
        <v>0</v>
      </c>
      <c r="K39" s="104">
        <v>0</v>
      </c>
      <c r="L39" s="116">
        <v>0</v>
      </c>
      <c r="M39" s="109"/>
      <c r="N39" s="106">
        <v>0</v>
      </c>
      <c r="O39" s="104">
        <v>0</v>
      </c>
      <c r="P39" s="104">
        <v>0</v>
      </c>
      <c r="Q39" s="104">
        <v>0</v>
      </c>
      <c r="R39" s="116">
        <v>0</v>
      </c>
      <c r="S39" s="109"/>
      <c r="T39" s="106">
        <v>0</v>
      </c>
      <c r="U39" s="104">
        <v>0</v>
      </c>
      <c r="V39" s="104">
        <v>0</v>
      </c>
      <c r="W39" s="104">
        <v>0</v>
      </c>
      <c r="X39" s="116">
        <v>0</v>
      </c>
      <c r="Y39" s="109"/>
      <c r="Z39" s="106">
        <v>7700</v>
      </c>
      <c r="AA39" s="104">
        <v>0</v>
      </c>
      <c r="AB39" s="104">
        <v>0</v>
      </c>
      <c r="AC39" s="104">
        <v>20069</v>
      </c>
      <c r="AD39" s="116">
        <v>27769</v>
      </c>
      <c r="AE39" s="109"/>
      <c r="AF39" s="106">
        <v>0</v>
      </c>
      <c r="AG39" s="104">
        <v>0</v>
      </c>
      <c r="AH39" s="104">
        <v>42435</v>
      </c>
      <c r="AI39" s="104">
        <v>-3600</v>
      </c>
      <c r="AJ39" s="116">
        <v>38835</v>
      </c>
      <c r="AK39" s="109"/>
      <c r="AL39" s="106">
        <v>0</v>
      </c>
      <c r="AM39" s="104">
        <v>0</v>
      </c>
      <c r="AN39" s="104">
        <v>0</v>
      </c>
      <c r="AO39" s="104">
        <v>0</v>
      </c>
      <c r="AP39" s="116">
        <v>0</v>
      </c>
      <c r="AQ39" s="109"/>
      <c r="AR39" s="106">
        <v>0</v>
      </c>
      <c r="AS39" s="104">
        <v>0</v>
      </c>
      <c r="AT39" s="104">
        <v>0</v>
      </c>
      <c r="AU39" s="104">
        <v>0</v>
      </c>
      <c r="AV39" s="116">
        <v>0</v>
      </c>
      <c r="AW39" s="109"/>
      <c r="AX39" s="106">
        <v>0</v>
      </c>
      <c r="AY39" s="104">
        <v>0</v>
      </c>
      <c r="AZ39" s="104">
        <v>0</v>
      </c>
      <c r="BA39" s="104">
        <v>0</v>
      </c>
      <c r="BB39" s="116">
        <v>0</v>
      </c>
    </row>
    <row r="40" spans="1:54" ht="15" hidden="1" customHeight="1" outlineLevel="1" x14ac:dyDescent="0.25">
      <c r="A40" s="42" t="s">
        <v>54</v>
      </c>
      <c r="B40" s="106">
        <v>0</v>
      </c>
      <c r="C40" s="104">
        <v>0</v>
      </c>
      <c r="D40" s="104">
        <v>0</v>
      </c>
      <c r="E40" s="104">
        <v>0</v>
      </c>
      <c r="F40" s="105">
        <v>0</v>
      </c>
      <c r="G40" s="76"/>
      <c r="H40" s="106">
        <v>0</v>
      </c>
      <c r="I40" s="104">
        <v>0</v>
      </c>
      <c r="J40" s="104">
        <v>0</v>
      </c>
      <c r="K40" s="104">
        <v>0</v>
      </c>
      <c r="L40" s="116">
        <v>0</v>
      </c>
      <c r="M40" s="109"/>
      <c r="N40" s="106">
        <v>0</v>
      </c>
      <c r="O40" s="104">
        <v>0</v>
      </c>
      <c r="P40" s="104">
        <v>0</v>
      </c>
      <c r="Q40" s="104">
        <v>0</v>
      </c>
      <c r="R40" s="116">
        <v>0</v>
      </c>
      <c r="S40" s="109"/>
      <c r="T40" s="106">
        <v>0</v>
      </c>
      <c r="U40" s="104">
        <v>0</v>
      </c>
      <c r="V40" s="104">
        <v>0</v>
      </c>
      <c r="W40" s="104">
        <v>0</v>
      </c>
      <c r="X40" s="116">
        <v>0</v>
      </c>
      <c r="Y40" s="109"/>
      <c r="Z40" s="106">
        <v>0</v>
      </c>
      <c r="AA40" s="104">
        <v>0</v>
      </c>
      <c r="AB40" s="104">
        <v>0</v>
      </c>
      <c r="AC40" s="104">
        <v>0</v>
      </c>
      <c r="AD40" s="116">
        <v>0</v>
      </c>
      <c r="AE40" s="109"/>
      <c r="AF40" s="106">
        <v>54</v>
      </c>
      <c r="AG40" s="104">
        <v>53</v>
      </c>
      <c r="AH40" s="104">
        <v>64</v>
      </c>
      <c r="AI40" s="104">
        <v>45</v>
      </c>
      <c r="AJ40" s="116">
        <v>216</v>
      </c>
      <c r="AK40" s="109"/>
      <c r="AL40" s="106">
        <v>54</v>
      </c>
      <c r="AM40" s="104">
        <v>53</v>
      </c>
      <c r="AN40" s="104">
        <v>54</v>
      </c>
      <c r="AO40" s="104">
        <v>54</v>
      </c>
      <c r="AP40" s="116">
        <v>215</v>
      </c>
      <c r="AQ40" s="109"/>
      <c r="AR40" s="106">
        <v>0</v>
      </c>
      <c r="AS40" s="104">
        <v>0</v>
      </c>
      <c r="AT40" s="104">
        <v>0</v>
      </c>
      <c r="AU40" s="104">
        <v>216</v>
      </c>
      <c r="AV40" s="116">
        <v>216</v>
      </c>
      <c r="AW40" s="109"/>
      <c r="AX40" s="106">
        <v>0</v>
      </c>
      <c r="AY40" s="104">
        <v>0</v>
      </c>
      <c r="AZ40" s="104">
        <v>0</v>
      </c>
      <c r="BA40" s="104">
        <v>18</v>
      </c>
      <c r="BB40" s="116">
        <v>18</v>
      </c>
    </row>
    <row r="41" spans="1:54" ht="15" hidden="1" customHeight="1" outlineLevel="1" x14ac:dyDescent="0.25">
      <c r="A41" s="42" t="s">
        <v>55</v>
      </c>
      <c r="B41" s="106">
        <v>0</v>
      </c>
      <c r="C41" s="104">
        <v>0</v>
      </c>
      <c r="D41" s="104">
        <v>0</v>
      </c>
      <c r="E41" s="104">
        <v>0</v>
      </c>
      <c r="F41" s="105">
        <v>0</v>
      </c>
      <c r="G41" s="76"/>
      <c r="H41" s="106">
        <v>0</v>
      </c>
      <c r="I41" s="104">
        <v>0</v>
      </c>
      <c r="J41" s="104">
        <v>0</v>
      </c>
      <c r="K41" s="104">
        <v>0</v>
      </c>
      <c r="L41" s="116">
        <v>0</v>
      </c>
      <c r="M41" s="109"/>
      <c r="N41" s="106">
        <v>0</v>
      </c>
      <c r="O41" s="104">
        <v>0</v>
      </c>
      <c r="P41" s="104">
        <v>0</v>
      </c>
      <c r="Q41" s="104">
        <v>0</v>
      </c>
      <c r="R41" s="116">
        <v>0</v>
      </c>
      <c r="S41" s="109"/>
      <c r="T41" s="106">
        <v>0</v>
      </c>
      <c r="U41" s="104">
        <v>0</v>
      </c>
      <c r="V41" s="104">
        <v>0</v>
      </c>
      <c r="W41" s="104">
        <v>0</v>
      </c>
      <c r="X41" s="116">
        <v>0</v>
      </c>
      <c r="Y41" s="109"/>
      <c r="Z41" s="106">
        <v>0</v>
      </c>
      <c r="AA41" s="104">
        <v>0</v>
      </c>
      <c r="AB41" s="104">
        <v>0</v>
      </c>
      <c r="AC41" s="104">
        <v>0</v>
      </c>
      <c r="AD41" s="116">
        <v>0</v>
      </c>
      <c r="AE41" s="109"/>
      <c r="AF41" s="106">
        <v>0</v>
      </c>
      <c r="AG41" s="104">
        <v>0</v>
      </c>
      <c r="AH41" s="104">
        <v>0</v>
      </c>
      <c r="AI41" s="104">
        <v>0</v>
      </c>
      <c r="AJ41" s="116">
        <v>0</v>
      </c>
      <c r="AK41" s="109"/>
      <c r="AL41" s="106">
        <v>0</v>
      </c>
      <c r="AM41" s="104">
        <v>0</v>
      </c>
      <c r="AN41" s="104">
        <v>0</v>
      </c>
      <c r="AO41" s="104">
        <v>0</v>
      </c>
      <c r="AP41" s="116">
        <v>0</v>
      </c>
      <c r="AQ41" s="109"/>
      <c r="AR41" s="106">
        <v>0</v>
      </c>
      <c r="AS41" s="104">
        <v>0</v>
      </c>
      <c r="AT41" s="104">
        <v>0</v>
      </c>
      <c r="AU41" s="104">
        <v>0</v>
      </c>
      <c r="AV41" s="116">
        <v>0</v>
      </c>
      <c r="AW41" s="109"/>
      <c r="AX41" s="106">
        <v>0</v>
      </c>
      <c r="AY41" s="104">
        <v>0</v>
      </c>
      <c r="AZ41" s="104">
        <v>0</v>
      </c>
      <c r="BA41" s="104">
        <v>0</v>
      </c>
      <c r="BB41" s="116">
        <v>0</v>
      </c>
    </row>
    <row r="42" spans="1:54" ht="15" hidden="1" customHeight="1" outlineLevel="1" x14ac:dyDescent="0.25">
      <c r="A42" s="42" t="s">
        <v>56</v>
      </c>
      <c r="B42" s="106">
        <v>0</v>
      </c>
      <c r="C42" s="104">
        <v>0</v>
      </c>
      <c r="D42" s="104">
        <v>0</v>
      </c>
      <c r="E42" s="104">
        <v>0</v>
      </c>
      <c r="F42" s="105">
        <v>0</v>
      </c>
      <c r="G42" s="76"/>
      <c r="H42" s="106">
        <v>0</v>
      </c>
      <c r="I42" s="104">
        <v>0</v>
      </c>
      <c r="J42" s="104">
        <v>0</v>
      </c>
      <c r="K42" s="104">
        <v>0</v>
      </c>
      <c r="L42" s="116">
        <v>0</v>
      </c>
      <c r="M42" s="109"/>
      <c r="N42" s="106">
        <v>0</v>
      </c>
      <c r="O42" s="104">
        <v>0</v>
      </c>
      <c r="P42" s="104">
        <v>0</v>
      </c>
      <c r="Q42" s="104">
        <v>0</v>
      </c>
      <c r="R42" s="116">
        <v>0</v>
      </c>
      <c r="S42" s="109"/>
      <c r="T42" s="106">
        <v>0</v>
      </c>
      <c r="U42" s="104">
        <v>0</v>
      </c>
      <c r="V42" s="104">
        <v>0</v>
      </c>
      <c r="W42" s="104">
        <v>0</v>
      </c>
      <c r="X42" s="116">
        <v>0</v>
      </c>
      <c r="Y42" s="109"/>
      <c r="Z42" s="106">
        <v>0</v>
      </c>
      <c r="AA42" s="104">
        <v>0</v>
      </c>
      <c r="AB42" s="104">
        <v>0</v>
      </c>
      <c r="AC42" s="104">
        <v>0</v>
      </c>
      <c r="AD42" s="116">
        <v>0</v>
      </c>
      <c r="AE42" s="109"/>
      <c r="AF42" s="106">
        <v>0</v>
      </c>
      <c r="AG42" s="104">
        <v>0</v>
      </c>
      <c r="AH42" s="104">
        <v>0</v>
      </c>
      <c r="AI42" s="104">
        <v>0</v>
      </c>
      <c r="AJ42" s="116">
        <v>0</v>
      </c>
      <c r="AK42" s="109"/>
      <c r="AL42" s="106">
        <v>0</v>
      </c>
      <c r="AM42" s="104">
        <v>0</v>
      </c>
      <c r="AN42" s="104">
        <v>0</v>
      </c>
      <c r="AO42" s="104">
        <v>0</v>
      </c>
      <c r="AP42" s="116">
        <v>0</v>
      </c>
      <c r="AQ42" s="109"/>
      <c r="AR42" s="106">
        <v>0</v>
      </c>
      <c r="AS42" s="104">
        <v>0</v>
      </c>
      <c r="AT42" s="104">
        <v>0</v>
      </c>
      <c r="AU42" s="104">
        <v>0</v>
      </c>
      <c r="AV42" s="116">
        <v>0</v>
      </c>
      <c r="AW42" s="109"/>
      <c r="AX42" s="106">
        <v>0</v>
      </c>
      <c r="AY42" s="104">
        <v>0</v>
      </c>
      <c r="AZ42" s="104">
        <v>0</v>
      </c>
      <c r="BA42" s="104">
        <v>0</v>
      </c>
      <c r="BB42" s="116">
        <v>0</v>
      </c>
    </row>
    <row r="43" spans="1:54" ht="15" hidden="1" customHeight="1" outlineLevel="1" x14ac:dyDescent="0.25">
      <c r="A43" s="42" t="s">
        <v>57</v>
      </c>
      <c r="B43" s="106">
        <v>0</v>
      </c>
      <c r="C43" s="104">
        <v>0</v>
      </c>
      <c r="D43" s="104">
        <v>0</v>
      </c>
      <c r="E43" s="104">
        <v>0</v>
      </c>
      <c r="F43" s="105">
        <v>0</v>
      </c>
      <c r="G43" s="76"/>
      <c r="H43" s="106">
        <v>0</v>
      </c>
      <c r="I43" s="104">
        <v>0</v>
      </c>
      <c r="J43" s="104">
        <v>0</v>
      </c>
      <c r="K43" s="104">
        <v>0</v>
      </c>
      <c r="L43" s="116">
        <v>0</v>
      </c>
      <c r="M43" s="109"/>
      <c r="N43" s="106">
        <v>0</v>
      </c>
      <c r="O43" s="104">
        <v>0</v>
      </c>
      <c r="P43" s="104">
        <v>0</v>
      </c>
      <c r="Q43" s="104">
        <v>0</v>
      </c>
      <c r="R43" s="116">
        <v>0</v>
      </c>
      <c r="S43" s="109"/>
      <c r="T43" s="106">
        <v>0</v>
      </c>
      <c r="U43" s="104">
        <v>0</v>
      </c>
      <c r="V43" s="104">
        <v>0</v>
      </c>
      <c r="W43" s="104">
        <v>0</v>
      </c>
      <c r="X43" s="116">
        <v>0</v>
      </c>
      <c r="Y43" s="109"/>
      <c r="Z43" s="106">
        <v>0</v>
      </c>
      <c r="AA43" s="104">
        <v>0</v>
      </c>
      <c r="AB43" s="104">
        <v>0</v>
      </c>
      <c r="AC43" s="104">
        <v>0</v>
      </c>
      <c r="AD43" s="116">
        <v>0</v>
      </c>
      <c r="AE43" s="109"/>
      <c r="AF43" s="106">
        <v>0</v>
      </c>
      <c r="AG43" s="104">
        <v>0</v>
      </c>
      <c r="AH43" s="104">
        <v>0</v>
      </c>
      <c r="AI43" s="104">
        <v>0</v>
      </c>
      <c r="AJ43" s="116">
        <v>0</v>
      </c>
      <c r="AK43" s="109"/>
      <c r="AL43" s="106">
        <v>0</v>
      </c>
      <c r="AM43" s="104">
        <v>0</v>
      </c>
      <c r="AN43" s="104">
        <v>0</v>
      </c>
      <c r="AO43" s="104">
        <v>0</v>
      </c>
      <c r="AP43" s="116">
        <v>0</v>
      </c>
      <c r="AQ43" s="109"/>
      <c r="AR43" s="106">
        <v>0</v>
      </c>
      <c r="AS43" s="104">
        <v>0</v>
      </c>
      <c r="AT43" s="104">
        <v>0</v>
      </c>
      <c r="AU43" s="104">
        <v>0</v>
      </c>
      <c r="AV43" s="116">
        <v>0</v>
      </c>
      <c r="AW43" s="109"/>
      <c r="AX43" s="106">
        <v>0</v>
      </c>
      <c r="AY43" s="104">
        <v>0</v>
      </c>
      <c r="AZ43" s="104">
        <v>0</v>
      </c>
      <c r="BA43" s="104">
        <v>0</v>
      </c>
      <c r="BB43" s="116">
        <v>0</v>
      </c>
    </row>
    <row r="44" spans="1:54" ht="15" hidden="1" customHeight="1" outlineLevel="1" x14ac:dyDescent="0.25">
      <c r="A44" s="42" t="s">
        <v>7</v>
      </c>
      <c r="B44" s="106">
        <v>0</v>
      </c>
      <c r="C44" s="104">
        <v>0</v>
      </c>
      <c r="D44" s="104">
        <v>0</v>
      </c>
      <c r="E44" s="104">
        <v>0</v>
      </c>
      <c r="F44" s="105">
        <v>0</v>
      </c>
      <c r="G44" s="76"/>
      <c r="H44" s="106">
        <v>0</v>
      </c>
      <c r="I44" s="104">
        <v>0</v>
      </c>
      <c r="J44" s="104">
        <v>0</v>
      </c>
      <c r="K44" s="104">
        <v>0</v>
      </c>
      <c r="L44" s="116">
        <v>0</v>
      </c>
      <c r="M44" s="109"/>
      <c r="N44" s="106">
        <v>0</v>
      </c>
      <c r="O44" s="104">
        <v>0</v>
      </c>
      <c r="P44" s="104">
        <v>0</v>
      </c>
      <c r="Q44" s="104">
        <v>0</v>
      </c>
      <c r="R44" s="116">
        <v>0</v>
      </c>
      <c r="S44" s="109"/>
      <c r="T44" s="106">
        <v>0</v>
      </c>
      <c r="U44" s="104">
        <v>0</v>
      </c>
      <c r="V44" s="104">
        <v>0</v>
      </c>
      <c r="W44" s="104">
        <v>0</v>
      </c>
      <c r="X44" s="116">
        <v>0</v>
      </c>
      <c r="Y44" s="109"/>
      <c r="Z44" s="106">
        <v>125</v>
      </c>
      <c r="AA44" s="104">
        <v>0</v>
      </c>
      <c r="AB44" s="104">
        <v>0</v>
      </c>
      <c r="AC44" s="104">
        <v>0</v>
      </c>
      <c r="AD44" s="116">
        <v>125</v>
      </c>
      <c r="AE44" s="109"/>
      <c r="AF44" s="106">
        <v>125</v>
      </c>
      <c r="AG44" s="104">
        <v>125</v>
      </c>
      <c r="AH44" s="104">
        <v>125</v>
      </c>
      <c r="AI44" s="104">
        <v>125</v>
      </c>
      <c r="AJ44" s="116">
        <v>500</v>
      </c>
      <c r="AK44" s="109"/>
      <c r="AL44" s="106">
        <v>125</v>
      </c>
      <c r="AM44" s="104">
        <v>125</v>
      </c>
      <c r="AN44" s="104">
        <v>125</v>
      </c>
      <c r="AO44" s="104">
        <v>0</v>
      </c>
      <c r="AP44" s="116">
        <v>375</v>
      </c>
      <c r="AQ44" s="109"/>
      <c r="AR44" s="106">
        <v>125</v>
      </c>
      <c r="AS44" s="104">
        <v>125</v>
      </c>
      <c r="AT44" s="104">
        <v>125</v>
      </c>
      <c r="AU44" s="104">
        <v>125</v>
      </c>
      <c r="AV44" s="116">
        <v>500</v>
      </c>
      <c r="AW44" s="109"/>
      <c r="AX44" s="106">
        <v>0</v>
      </c>
      <c r="AY44" s="104">
        <v>0</v>
      </c>
      <c r="AZ44" s="104">
        <v>166</v>
      </c>
      <c r="BA44" s="104">
        <v>376</v>
      </c>
      <c r="BB44" s="116">
        <v>542</v>
      </c>
    </row>
    <row r="45" spans="1:54" ht="17.25" hidden="1" customHeight="1" outlineLevel="1" x14ac:dyDescent="0.4">
      <c r="A45" s="42" t="s">
        <v>27</v>
      </c>
      <c r="B45" s="110">
        <v>0</v>
      </c>
      <c r="C45" s="111">
        <v>0</v>
      </c>
      <c r="D45" s="111">
        <v>0</v>
      </c>
      <c r="E45" s="111">
        <v>0</v>
      </c>
      <c r="F45" s="112">
        <v>0</v>
      </c>
      <c r="G45" s="76"/>
      <c r="H45" s="110">
        <v>0</v>
      </c>
      <c r="I45" s="111">
        <v>0</v>
      </c>
      <c r="J45" s="111">
        <v>0</v>
      </c>
      <c r="K45" s="111">
        <v>0</v>
      </c>
      <c r="L45" s="112">
        <v>0</v>
      </c>
      <c r="M45" s="109"/>
      <c r="N45" s="110">
        <v>0</v>
      </c>
      <c r="O45" s="111">
        <v>0</v>
      </c>
      <c r="P45" s="111">
        <v>0</v>
      </c>
      <c r="Q45" s="111">
        <v>0</v>
      </c>
      <c r="R45" s="112">
        <v>0</v>
      </c>
      <c r="S45" s="109"/>
      <c r="T45" s="110">
        <v>0</v>
      </c>
      <c r="U45" s="111">
        <v>0</v>
      </c>
      <c r="V45" s="111">
        <v>0</v>
      </c>
      <c r="W45" s="111">
        <v>0</v>
      </c>
      <c r="X45" s="112">
        <v>0</v>
      </c>
      <c r="Y45" s="109"/>
      <c r="Z45" s="110">
        <v>0</v>
      </c>
      <c r="AA45" s="111">
        <v>0</v>
      </c>
      <c r="AB45" s="111">
        <v>0</v>
      </c>
      <c r="AC45" s="111">
        <v>0</v>
      </c>
      <c r="AD45" s="112">
        <v>0</v>
      </c>
      <c r="AE45" s="109"/>
      <c r="AF45" s="110">
        <v>0</v>
      </c>
      <c r="AG45" s="111">
        <v>4</v>
      </c>
      <c r="AH45" s="111">
        <v>20</v>
      </c>
      <c r="AI45" s="111">
        <v>-24</v>
      </c>
      <c r="AJ45" s="112">
        <v>0</v>
      </c>
      <c r="AK45" s="109"/>
      <c r="AL45" s="110">
        <v>0</v>
      </c>
      <c r="AM45" s="111">
        <v>241</v>
      </c>
      <c r="AN45" s="111">
        <v>-2</v>
      </c>
      <c r="AO45" s="111">
        <v>-239</v>
      </c>
      <c r="AP45" s="112">
        <v>0</v>
      </c>
      <c r="AQ45" s="109"/>
      <c r="AR45" s="110">
        <v>0</v>
      </c>
      <c r="AS45" s="111">
        <v>64</v>
      </c>
      <c r="AT45" s="111">
        <v>0</v>
      </c>
      <c r="AU45" s="111">
        <v>-65</v>
      </c>
      <c r="AV45" s="112">
        <v>-1</v>
      </c>
      <c r="AW45" s="109"/>
      <c r="AX45" s="110">
        <v>0</v>
      </c>
      <c r="AY45" s="111">
        <v>0</v>
      </c>
      <c r="AZ45" s="111">
        <v>0</v>
      </c>
      <c r="BA45" s="111">
        <v>0</v>
      </c>
      <c r="BB45" s="112">
        <v>0</v>
      </c>
    </row>
    <row r="46" spans="1:54" s="99" customFormat="1" collapsed="1" x14ac:dyDescent="0.25">
      <c r="A46" s="87" t="s">
        <v>58</v>
      </c>
      <c r="B46" s="107">
        <v>1737</v>
      </c>
      <c r="C46" s="102">
        <v>1627</v>
      </c>
      <c r="D46" s="102">
        <v>0</v>
      </c>
      <c r="E46" s="102">
        <v>0</v>
      </c>
      <c r="F46" s="105">
        <v>0</v>
      </c>
      <c r="G46" s="88"/>
      <c r="H46" s="107">
        <v>1179</v>
      </c>
      <c r="I46" s="102">
        <v>1059</v>
      </c>
      <c r="J46" s="102">
        <v>452</v>
      </c>
      <c r="K46" s="102">
        <v>1273</v>
      </c>
      <c r="L46" s="118">
        <v>3963</v>
      </c>
      <c r="M46" s="108"/>
      <c r="N46" s="107">
        <v>619</v>
      </c>
      <c r="O46" s="102">
        <v>-159</v>
      </c>
      <c r="P46" s="102">
        <v>-136</v>
      </c>
      <c r="Q46" s="102">
        <v>55</v>
      </c>
      <c r="R46" s="118">
        <v>379</v>
      </c>
      <c r="S46" s="108"/>
      <c r="T46" s="107">
        <v>427</v>
      </c>
      <c r="U46" s="102">
        <v>-750</v>
      </c>
      <c r="V46" s="102">
        <v>-433</v>
      </c>
      <c r="W46" s="102">
        <v>-356</v>
      </c>
      <c r="X46" s="118">
        <v>-1112</v>
      </c>
      <c r="Y46" s="108"/>
      <c r="Z46" s="107">
        <v>633</v>
      </c>
      <c r="AA46" s="102">
        <v>-759</v>
      </c>
      <c r="AB46" s="102">
        <v>-1720</v>
      </c>
      <c r="AC46" s="102">
        <v>-2350</v>
      </c>
      <c r="AD46" s="118">
        <v>-4196</v>
      </c>
      <c r="AE46" s="108"/>
      <c r="AF46" s="107">
        <v>3671</v>
      </c>
      <c r="AG46" s="102">
        <v>2155</v>
      </c>
      <c r="AH46" s="102">
        <v>730</v>
      </c>
      <c r="AI46" s="102">
        <v>-1008</v>
      </c>
      <c r="AJ46" s="118">
        <v>5548</v>
      </c>
      <c r="AK46" s="108"/>
      <c r="AL46" s="107">
        <v>3371</v>
      </c>
      <c r="AM46" s="102">
        <v>3096</v>
      </c>
      <c r="AN46" s="102">
        <v>2313</v>
      </c>
      <c r="AO46" s="102">
        <v>1952</v>
      </c>
      <c r="AP46" s="118">
        <v>10732</v>
      </c>
      <c r="AQ46" s="108"/>
      <c r="AR46" s="107">
        <v>4744</v>
      </c>
      <c r="AS46" s="102">
        <v>2390</v>
      </c>
      <c r="AT46" s="102">
        <v>1290</v>
      </c>
      <c r="AU46" s="102">
        <v>1161</v>
      </c>
      <c r="AV46" s="118">
        <v>9585</v>
      </c>
      <c r="AW46" s="108"/>
      <c r="AX46" s="107">
        <v>0</v>
      </c>
      <c r="AY46" s="102">
        <v>0</v>
      </c>
      <c r="AZ46" s="102">
        <v>1285</v>
      </c>
      <c r="BA46" s="102">
        <v>3137</v>
      </c>
      <c r="BB46" s="103">
        <v>4422</v>
      </c>
    </row>
    <row r="47" spans="1:54" x14ac:dyDescent="0.25">
      <c r="A47" s="42"/>
      <c r="B47" s="107"/>
      <c r="C47" s="102"/>
      <c r="D47" s="102"/>
      <c r="E47" s="102"/>
      <c r="F47" s="103"/>
      <c r="G47" s="76"/>
      <c r="H47" s="107"/>
      <c r="I47" s="109"/>
      <c r="J47" s="109"/>
      <c r="K47" s="109"/>
      <c r="L47" s="119"/>
      <c r="M47" s="76"/>
      <c r="N47" s="107"/>
      <c r="O47" s="109"/>
      <c r="P47" s="109"/>
      <c r="Q47" s="109"/>
      <c r="R47" s="119"/>
      <c r="S47" s="76"/>
      <c r="T47" s="107"/>
      <c r="U47" s="109"/>
      <c r="V47" s="109"/>
      <c r="W47" s="109"/>
      <c r="X47" s="119"/>
      <c r="Y47" s="109"/>
      <c r="Z47" s="107"/>
      <c r="AA47" s="109"/>
      <c r="AB47" s="109"/>
      <c r="AC47" s="109"/>
      <c r="AD47" s="119"/>
      <c r="AE47" s="109"/>
      <c r="AF47" s="107"/>
      <c r="AG47" s="109"/>
      <c r="AH47" s="109"/>
      <c r="AI47" s="109"/>
      <c r="AJ47" s="119"/>
      <c r="AK47" s="109"/>
      <c r="AL47" s="107"/>
      <c r="AM47" s="109"/>
      <c r="AN47" s="109"/>
      <c r="AO47" s="109"/>
      <c r="AP47" s="119"/>
      <c r="AQ47" s="109"/>
      <c r="AR47" s="107"/>
      <c r="AS47" s="109"/>
      <c r="AT47" s="109"/>
      <c r="AU47" s="109"/>
      <c r="AV47" s="119"/>
      <c r="AW47" s="109"/>
      <c r="AX47" s="107"/>
      <c r="AY47" s="109"/>
      <c r="AZ47" s="109"/>
      <c r="BA47" s="109"/>
      <c r="BB47" s="119"/>
    </row>
    <row r="48" spans="1:54" x14ac:dyDescent="0.25">
      <c r="A48" s="42"/>
      <c r="B48" s="107"/>
      <c r="C48" s="102"/>
      <c r="D48" s="102"/>
      <c r="E48" s="102"/>
      <c r="F48" s="103"/>
      <c r="G48" s="76"/>
      <c r="H48" s="107"/>
      <c r="I48" s="109"/>
      <c r="J48" s="109"/>
      <c r="K48" s="109"/>
      <c r="L48" s="119"/>
      <c r="M48" s="76"/>
      <c r="N48" s="107"/>
      <c r="O48" s="109"/>
      <c r="P48" s="109"/>
      <c r="Q48" s="109"/>
      <c r="R48" s="119"/>
      <c r="S48" s="76"/>
      <c r="T48" s="107"/>
      <c r="U48" s="109"/>
      <c r="V48" s="109"/>
      <c r="W48" s="109"/>
      <c r="X48" s="119"/>
      <c r="Y48" s="109"/>
      <c r="Z48" s="107"/>
      <c r="AA48" s="109"/>
      <c r="AB48" s="109"/>
      <c r="AC48" s="109"/>
      <c r="AD48" s="119"/>
      <c r="AE48" s="109"/>
      <c r="AF48" s="107"/>
      <c r="AG48" s="109"/>
      <c r="AH48" s="109"/>
      <c r="AI48" s="109"/>
      <c r="AJ48" s="119"/>
      <c r="AK48" s="109"/>
      <c r="AL48" s="107"/>
      <c r="AM48" s="109"/>
      <c r="AN48" s="109"/>
      <c r="AO48" s="109"/>
      <c r="AP48" s="119"/>
      <c r="AQ48" s="109"/>
      <c r="AR48" s="107"/>
      <c r="AS48" s="109"/>
      <c r="AT48" s="109"/>
      <c r="AU48" s="109"/>
      <c r="AV48" s="119"/>
      <c r="AW48" s="109"/>
      <c r="AX48" s="107"/>
      <c r="AY48" s="109"/>
      <c r="AZ48" s="109"/>
      <c r="BA48" s="109"/>
      <c r="BB48" s="119"/>
    </row>
    <row r="49" spans="1:54" s="99" customFormat="1" x14ac:dyDescent="0.25">
      <c r="A49" s="87" t="s">
        <v>18</v>
      </c>
      <c r="B49" s="107">
        <v>47433</v>
      </c>
      <c r="C49" s="102">
        <v>55105</v>
      </c>
      <c r="D49" s="102">
        <v>0</v>
      </c>
      <c r="E49" s="102">
        <v>0</v>
      </c>
      <c r="F49" s="103"/>
      <c r="G49" s="88"/>
      <c r="H49" s="107">
        <v>49962</v>
      </c>
      <c r="I49" s="117">
        <v>50333</v>
      </c>
      <c r="J49" s="117">
        <v>43089</v>
      </c>
      <c r="K49" s="117">
        <v>44001</v>
      </c>
      <c r="L49" s="118"/>
      <c r="M49" s="108"/>
      <c r="N49" s="107">
        <v>34552</v>
      </c>
      <c r="O49" s="117">
        <v>29626</v>
      </c>
      <c r="P49" s="117">
        <v>36065</v>
      </c>
      <c r="Q49" s="117">
        <v>43781</v>
      </c>
      <c r="R49" s="118"/>
      <c r="S49" s="108"/>
      <c r="T49" s="107">
        <v>29533</v>
      </c>
      <c r="U49" s="117">
        <v>29262</v>
      </c>
      <c r="V49" s="117">
        <v>34629</v>
      </c>
      <c r="W49" s="117">
        <v>32275</v>
      </c>
      <c r="X49" s="118"/>
      <c r="Y49" s="108"/>
      <c r="Z49" s="107">
        <v>69064</v>
      </c>
      <c r="AA49" s="117">
        <v>64865</v>
      </c>
      <c r="AB49" s="117">
        <v>61003</v>
      </c>
      <c r="AC49" s="117">
        <v>29964</v>
      </c>
      <c r="AD49" s="118"/>
      <c r="AE49" s="108"/>
      <c r="AF49" s="107">
        <v>112197</v>
      </c>
      <c r="AG49" s="117">
        <v>119037</v>
      </c>
      <c r="AH49" s="117">
        <v>79534</v>
      </c>
      <c r="AI49" s="117">
        <v>78318</v>
      </c>
      <c r="AJ49" s="118"/>
      <c r="AK49" s="108"/>
      <c r="AL49" s="107">
        <v>115929</v>
      </c>
      <c r="AM49" s="117">
        <v>113786</v>
      </c>
      <c r="AN49" s="117">
        <v>116991</v>
      </c>
      <c r="AO49" s="117">
        <v>115456</v>
      </c>
      <c r="AP49" s="118"/>
      <c r="AQ49" s="108"/>
      <c r="AR49" s="107">
        <v>130167</v>
      </c>
      <c r="AS49" s="117">
        <v>126033</v>
      </c>
      <c r="AT49" s="117">
        <v>117137</v>
      </c>
      <c r="AU49" s="117">
        <v>119692</v>
      </c>
      <c r="AV49" s="118"/>
      <c r="AW49" s="108"/>
      <c r="AX49" s="107">
        <v>0</v>
      </c>
      <c r="AY49" s="102">
        <v>0</v>
      </c>
      <c r="AZ49" s="117">
        <v>118729</v>
      </c>
      <c r="BA49" s="117">
        <v>122658</v>
      </c>
      <c r="BB49" s="118"/>
    </row>
    <row r="50" spans="1:54" s="99" customFormat="1" ht="7.5" customHeight="1" x14ac:dyDescent="0.25">
      <c r="A50" s="87"/>
      <c r="B50" s="107"/>
      <c r="C50" s="102"/>
      <c r="D50" s="102"/>
      <c r="E50" s="102"/>
      <c r="F50" s="103"/>
      <c r="G50" s="88"/>
      <c r="H50" s="107"/>
      <c r="I50" s="117"/>
      <c r="J50" s="117"/>
      <c r="K50" s="117"/>
      <c r="L50" s="118"/>
      <c r="M50" s="109"/>
      <c r="N50" s="107"/>
      <c r="O50" s="117"/>
      <c r="P50" s="117"/>
      <c r="Q50" s="117"/>
      <c r="R50" s="118"/>
      <c r="S50" s="109"/>
      <c r="T50" s="107"/>
      <c r="U50" s="117"/>
      <c r="V50" s="117"/>
      <c r="W50" s="117"/>
      <c r="X50" s="118"/>
      <c r="Y50" s="109"/>
      <c r="Z50" s="107"/>
      <c r="AA50" s="117"/>
      <c r="AB50" s="117"/>
      <c r="AC50" s="117"/>
      <c r="AD50" s="118"/>
      <c r="AE50" s="109"/>
      <c r="AF50" s="107"/>
      <c r="AG50" s="117"/>
      <c r="AH50" s="117"/>
      <c r="AI50" s="117"/>
      <c r="AJ50" s="118"/>
      <c r="AK50" s="109"/>
      <c r="AL50" s="107"/>
      <c r="AM50" s="117"/>
      <c r="AN50" s="117"/>
      <c r="AO50" s="117"/>
      <c r="AP50" s="118"/>
      <c r="AQ50" s="109"/>
      <c r="AR50" s="107"/>
      <c r="AS50" s="117"/>
      <c r="AT50" s="117"/>
      <c r="AU50" s="117"/>
      <c r="AV50" s="118"/>
      <c r="AW50" s="109"/>
      <c r="AX50" s="107"/>
      <c r="AY50" s="102"/>
      <c r="AZ50" s="117"/>
      <c r="BA50" s="117"/>
      <c r="BB50" s="118"/>
    </row>
    <row r="51" spans="1:54" ht="15" hidden="1" customHeight="1" outlineLevel="1" x14ac:dyDescent="0.25">
      <c r="A51" s="42" t="s">
        <v>19</v>
      </c>
      <c r="B51" s="106">
        <v>24583</v>
      </c>
      <c r="C51" s="104">
        <v>24073</v>
      </c>
      <c r="D51" s="104">
        <v>0</v>
      </c>
      <c r="E51" s="104">
        <v>0</v>
      </c>
      <c r="F51" s="105"/>
      <c r="G51" s="76"/>
      <c r="H51" s="106">
        <v>29136</v>
      </c>
      <c r="I51" s="115">
        <v>29626</v>
      </c>
      <c r="J51" s="115">
        <v>25635</v>
      </c>
      <c r="K51" s="115">
        <v>24410</v>
      </c>
      <c r="L51" s="105"/>
      <c r="M51" s="109"/>
      <c r="N51" s="106">
        <v>16048</v>
      </c>
      <c r="O51" s="115">
        <v>13952</v>
      </c>
      <c r="P51" s="115">
        <v>16712</v>
      </c>
      <c r="Q51" s="115">
        <v>23184</v>
      </c>
      <c r="R51" s="105"/>
      <c r="S51" s="109"/>
      <c r="T51" s="106">
        <v>9346</v>
      </c>
      <c r="U51" s="115">
        <v>11066</v>
      </c>
      <c r="V51" s="115">
        <v>16509</v>
      </c>
      <c r="W51" s="115">
        <v>17687</v>
      </c>
      <c r="X51" s="105"/>
      <c r="Y51" s="109"/>
      <c r="Z51" s="106">
        <v>22749</v>
      </c>
      <c r="AA51" s="115">
        <v>22219</v>
      </c>
      <c r="AB51" s="115">
        <v>20109</v>
      </c>
      <c r="AC51" s="115">
        <v>14944</v>
      </c>
      <c r="AD51" s="105"/>
      <c r="AE51" s="109"/>
      <c r="AF51" s="106">
        <v>65193</v>
      </c>
      <c r="AG51" s="115">
        <v>71156</v>
      </c>
      <c r="AH51" s="115">
        <v>75233</v>
      </c>
      <c r="AI51" s="115">
        <v>26534</v>
      </c>
      <c r="AJ51" s="105"/>
      <c r="AK51" s="109"/>
      <c r="AL51" s="106">
        <v>69149</v>
      </c>
      <c r="AM51" s="115">
        <v>67679</v>
      </c>
      <c r="AN51" s="115">
        <v>71065</v>
      </c>
      <c r="AO51" s="115">
        <v>71009</v>
      </c>
      <c r="AP51" s="105"/>
      <c r="AQ51" s="109"/>
      <c r="AR51" s="106">
        <v>68723</v>
      </c>
      <c r="AS51" s="115">
        <v>72490</v>
      </c>
      <c r="AT51" s="115">
        <v>68977</v>
      </c>
      <c r="AU51" s="115">
        <v>71355</v>
      </c>
      <c r="AV51" s="105"/>
      <c r="AW51" s="109"/>
      <c r="AX51" s="106">
        <v>0</v>
      </c>
      <c r="AY51" s="104">
        <v>0</v>
      </c>
      <c r="AZ51" s="115">
        <v>69621</v>
      </c>
      <c r="BA51" s="115">
        <v>69700</v>
      </c>
      <c r="BB51" s="105"/>
    </row>
    <row r="52" spans="1:54" ht="15" hidden="1" customHeight="1" outlineLevel="1" x14ac:dyDescent="0.25">
      <c r="A52" s="42" t="s">
        <v>21</v>
      </c>
      <c r="B52" s="106">
        <v>10254</v>
      </c>
      <c r="C52" s="104">
        <v>17389</v>
      </c>
      <c r="D52" s="104">
        <v>0</v>
      </c>
      <c r="E52" s="104">
        <v>0</v>
      </c>
      <c r="F52" s="105"/>
      <c r="G52" s="76"/>
      <c r="H52" s="106">
        <v>10320</v>
      </c>
      <c r="I52" s="115">
        <v>9768</v>
      </c>
      <c r="J52" s="115">
        <v>6691</v>
      </c>
      <c r="K52" s="115">
        <v>8165</v>
      </c>
      <c r="L52" s="105"/>
      <c r="M52" s="109"/>
      <c r="N52" s="106">
        <v>7825</v>
      </c>
      <c r="O52" s="115">
        <v>5656</v>
      </c>
      <c r="P52" s="115">
        <v>9642</v>
      </c>
      <c r="Q52" s="115">
        <v>10935</v>
      </c>
      <c r="R52" s="105"/>
      <c r="S52" s="109"/>
      <c r="T52" s="106">
        <v>8727</v>
      </c>
      <c r="U52" s="115">
        <v>7877</v>
      </c>
      <c r="V52" s="115">
        <v>8321</v>
      </c>
      <c r="W52" s="115">
        <v>4873</v>
      </c>
      <c r="X52" s="105"/>
      <c r="Y52" s="109"/>
      <c r="Z52" s="106">
        <v>16248</v>
      </c>
      <c r="AA52" s="115">
        <v>13880</v>
      </c>
      <c r="AB52" s="115">
        <v>12564</v>
      </c>
      <c r="AC52" s="115">
        <v>5580</v>
      </c>
      <c r="AD52" s="105"/>
      <c r="AE52" s="109"/>
      <c r="AF52" s="106">
        <v>18534</v>
      </c>
      <c r="AG52" s="115">
        <v>19654</v>
      </c>
      <c r="AH52" s="115">
        <v>19286</v>
      </c>
      <c r="AI52" s="115">
        <v>13970</v>
      </c>
      <c r="AJ52" s="105"/>
      <c r="AK52" s="109"/>
      <c r="AL52" s="106">
        <v>18668</v>
      </c>
      <c r="AM52" s="115">
        <v>17933</v>
      </c>
      <c r="AN52" s="115">
        <v>18005</v>
      </c>
      <c r="AO52" s="115">
        <v>16690</v>
      </c>
      <c r="AP52" s="105"/>
      <c r="AQ52" s="109"/>
      <c r="AR52" s="106">
        <v>31475</v>
      </c>
      <c r="AS52" s="115">
        <v>23702</v>
      </c>
      <c r="AT52" s="115">
        <v>19152</v>
      </c>
      <c r="AU52" s="115">
        <v>20553</v>
      </c>
      <c r="AV52" s="105"/>
      <c r="AW52" s="109"/>
      <c r="AX52" s="106">
        <v>0</v>
      </c>
      <c r="AY52" s="104">
        <v>0</v>
      </c>
      <c r="AZ52" s="115">
        <v>20383</v>
      </c>
      <c r="BA52" s="115">
        <v>24137</v>
      </c>
      <c r="BB52" s="105"/>
    </row>
    <row r="53" spans="1:54" s="99" customFormat="1" collapsed="1" x14ac:dyDescent="0.25">
      <c r="A53" s="87" t="s">
        <v>22</v>
      </c>
      <c r="B53" s="107">
        <v>34837</v>
      </c>
      <c r="C53" s="102">
        <v>41462</v>
      </c>
      <c r="D53" s="102">
        <v>0</v>
      </c>
      <c r="E53" s="102">
        <v>0</v>
      </c>
      <c r="F53" s="103"/>
      <c r="G53" s="88"/>
      <c r="H53" s="107">
        <v>39456</v>
      </c>
      <c r="I53" s="117">
        <v>39394</v>
      </c>
      <c r="J53" s="117">
        <v>32326</v>
      </c>
      <c r="K53" s="117">
        <v>32575</v>
      </c>
      <c r="L53" s="103"/>
      <c r="M53" s="108"/>
      <c r="N53" s="107">
        <v>23873</v>
      </c>
      <c r="O53" s="117">
        <v>19608</v>
      </c>
      <c r="P53" s="117">
        <v>26354</v>
      </c>
      <c r="Q53" s="117">
        <v>34119</v>
      </c>
      <c r="R53" s="103"/>
      <c r="S53" s="108"/>
      <c r="T53" s="107">
        <v>18073</v>
      </c>
      <c r="U53" s="117">
        <v>18943</v>
      </c>
      <c r="V53" s="117">
        <v>24830</v>
      </c>
      <c r="W53" s="117">
        <v>22560</v>
      </c>
      <c r="X53" s="103"/>
      <c r="Y53" s="108"/>
      <c r="Z53" s="107">
        <v>38997</v>
      </c>
      <c r="AA53" s="117">
        <v>36099</v>
      </c>
      <c r="AB53" s="117">
        <v>32673</v>
      </c>
      <c r="AC53" s="117">
        <v>20524</v>
      </c>
      <c r="AD53" s="103"/>
      <c r="AE53" s="108"/>
      <c r="AF53" s="107">
        <v>83727</v>
      </c>
      <c r="AG53" s="117">
        <v>90810</v>
      </c>
      <c r="AH53" s="117">
        <v>94519</v>
      </c>
      <c r="AI53" s="117">
        <v>40504</v>
      </c>
      <c r="AJ53" s="103"/>
      <c r="AK53" s="108"/>
      <c r="AL53" s="107">
        <v>87817</v>
      </c>
      <c r="AM53" s="117">
        <v>85612</v>
      </c>
      <c r="AN53" s="117">
        <v>89070</v>
      </c>
      <c r="AO53" s="117">
        <v>87699</v>
      </c>
      <c r="AP53" s="103"/>
      <c r="AQ53" s="108"/>
      <c r="AR53" s="107">
        <v>100198</v>
      </c>
      <c r="AS53" s="117">
        <v>96192</v>
      </c>
      <c r="AT53" s="117">
        <v>88129</v>
      </c>
      <c r="AU53" s="117">
        <v>91908</v>
      </c>
      <c r="AV53" s="103"/>
      <c r="AW53" s="108"/>
      <c r="AX53" s="107">
        <v>0</v>
      </c>
      <c r="AY53" s="102">
        <v>0</v>
      </c>
      <c r="AZ53" s="117">
        <v>90004</v>
      </c>
      <c r="BA53" s="117">
        <v>93837</v>
      </c>
      <c r="BB53" s="103"/>
    </row>
    <row r="54" spans="1:54" s="99" customFormat="1" ht="7.5" customHeight="1" x14ac:dyDescent="0.25">
      <c r="A54" s="87"/>
      <c r="B54" s="107"/>
      <c r="C54" s="102"/>
      <c r="D54" s="102"/>
      <c r="E54" s="102"/>
      <c r="F54" s="103"/>
      <c r="G54" s="88"/>
      <c r="H54" s="107"/>
      <c r="I54" s="117"/>
      <c r="J54" s="117"/>
      <c r="K54" s="117"/>
      <c r="L54" s="103"/>
      <c r="M54" s="109"/>
      <c r="N54" s="107"/>
      <c r="O54" s="117"/>
      <c r="P54" s="117"/>
      <c r="Q54" s="117"/>
      <c r="R54" s="103"/>
      <c r="S54" s="109"/>
      <c r="T54" s="107"/>
      <c r="U54" s="117"/>
      <c r="V54" s="117"/>
      <c r="W54" s="117"/>
      <c r="X54" s="103"/>
      <c r="Y54" s="109"/>
      <c r="Z54" s="107"/>
      <c r="AA54" s="117"/>
      <c r="AB54" s="117"/>
      <c r="AC54" s="117"/>
      <c r="AD54" s="103"/>
      <c r="AE54" s="109"/>
      <c r="AF54" s="107"/>
      <c r="AG54" s="117"/>
      <c r="AH54" s="117"/>
      <c r="AI54" s="117"/>
      <c r="AJ54" s="103"/>
      <c r="AK54" s="109"/>
      <c r="AL54" s="107"/>
      <c r="AM54" s="117"/>
      <c r="AN54" s="117"/>
      <c r="AO54" s="117"/>
      <c r="AP54" s="103"/>
      <c r="AQ54" s="109"/>
      <c r="AR54" s="107"/>
      <c r="AS54" s="117"/>
      <c r="AT54" s="117"/>
      <c r="AU54" s="117"/>
      <c r="AV54" s="103"/>
      <c r="AW54" s="109"/>
      <c r="AX54" s="107"/>
      <c r="AY54" s="102"/>
      <c r="AZ54" s="117"/>
      <c r="BA54" s="117"/>
      <c r="BB54" s="103"/>
    </row>
    <row r="55" spans="1:54" s="99" customFormat="1" x14ac:dyDescent="0.25">
      <c r="A55" s="87" t="s">
        <v>29</v>
      </c>
      <c r="B55" s="107">
        <v>12596</v>
      </c>
      <c r="C55" s="102">
        <v>13643</v>
      </c>
      <c r="D55" s="102">
        <v>0</v>
      </c>
      <c r="E55" s="102">
        <v>0</v>
      </c>
      <c r="F55" s="103"/>
      <c r="G55" s="88"/>
      <c r="H55" s="107">
        <v>10506</v>
      </c>
      <c r="I55" s="117">
        <v>10939</v>
      </c>
      <c r="J55" s="117">
        <v>10763</v>
      </c>
      <c r="K55" s="117">
        <v>11426</v>
      </c>
      <c r="L55" s="103"/>
      <c r="M55" s="108"/>
      <c r="N55" s="107">
        <v>10679</v>
      </c>
      <c r="O55" s="117">
        <v>10018</v>
      </c>
      <c r="P55" s="117">
        <v>9711</v>
      </c>
      <c r="Q55" s="117">
        <v>9662</v>
      </c>
      <c r="R55" s="103"/>
      <c r="S55" s="108"/>
      <c r="T55" s="107">
        <v>11460</v>
      </c>
      <c r="U55" s="117">
        <v>10319</v>
      </c>
      <c r="V55" s="117">
        <v>9799</v>
      </c>
      <c r="W55" s="117">
        <v>9715</v>
      </c>
      <c r="X55" s="103"/>
      <c r="Y55" s="108"/>
      <c r="Z55" s="107">
        <v>30067</v>
      </c>
      <c r="AA55" s="117">
        <v>28766</v>
      </c>
      <c r="AB55" s="117">
        <v>28330</v>
      </c>
      <c r="AC55" s="117">
        <v>9440</v>
      </c>
      <c r="AD55" s="103"/>
      <c r="AE55" s="108"/>
      <c r="AF55" s="107">
        <v>28470</v>
      </c>
      <c r="AG55" s="117">
        <v>28227</v>
      </c>
      <c r="AH55" s="117">
        <v>-14985</v>
      </c>
      <c r="AI55" s="117">
        <v>37814</v>
      </c>
      <c r="AJ55" s="103"/>
      <c r="AK55" s="108"/>
      <c r="AL55" s="107">
        <v>28112</v>
      </c>
      <c r="AM55" s="117">
        <v>28174</v>
      </c>
      <c r="AN55" s="117">
        <v>27921</v>
      </c>
      <c r="AO55" s="117">
        <v>27757</v>
      </c>
      <c r="AP55" s="103"/>
      <c r="AQ55" s="108"/>
      <c r="AR55" s="107">
        <v>29969</v>
      </c>
      <c r="AS55" s="117">
        <v>29841</v>
      </c>
      <c r="AT55" s="117">
        <v>29008</v>
      </c>
      <c r="AU55" s="117">
        <v>27784</v>
      </c>
      <c r="AV55" s="103"/>
      <c r="AW55" s="108"/>
      <c r="AX55" s="107">
        <v>0</v>
      </c>
      <c r="AY55" s="102">
        <v>0</v>
      </c>
      <c r="AZ55" s="117">
        <v>28725</v>
      </c>
      <c r="BA55" s="117">
        <v>28821</v>
      </c>
      <c r="BB55" s="103"/>
    </row>
    <row r="56" spans="1:54" ht="7.5" customHeight="1" x14ac:dyDescent="0.25">
      <c r="A56" s="42"/>
      <c r="B56" s="107"/>
      <c r="C56" s="102"/>
      <c r="D56" s="102"/>
      <c r="E56" s="102"/>
      <c r="F56" s="103"/>
      <c r="G56" s="76"/>
      <c r="H56" s="107"/>
      <c r="I56" s="115"/>
      <c r="J56" s="115"/>
      <c r="K56" s="115"/>
      <c r="L56" s="116"/>
      <c r="M56" s="76"/>
      <c r="N56" s="107"/>
      <c r="O56" s="115"/>
      <c r="P56" s="115"/>
      <c r="Q56" s="115"/>
      <c r="R56" s="116"/>
      <c r="S56" s="76"/>
      <c r="T56" s="107"/>
      <c r="U56" s="115"/>
      <c r="V56" s="115"/>
      <c r="W56" s="115"/>
      <c r="X56" s="116"/>
      <c r="Y56" s="109"/>
      <c r="Z56" s="107">
        <v>0</v>
      </c>
      <c r="AA56" s="115">
        <v>0</v>
      </c>
      <c r="AB56" s="115">
        <v>0</v>
      </c>
      <c r="AC56" s="115">
        <v>0</v>
      </c>
      <c r="AD56" s="116"/>
      <c r="AE56" s="109"/>
      <c r="AF56" s="107"/>
      <c r="AG56" s="115"/>
      <c r="AH56" s="115"/>
      <c r="AI56" s="115"/>
      <c r="AJ56" s="116"/>
      <c r="AK56" s="109"/>
      <c r="AL56" s="107"/>
      <c r="AM56" s="115"/>
      <c r="AN56" s="115"/>
      <c r="AO56" s="115"/>
      <c r="AP56" s="116"/>
      <c r="AQ56" s="109"/>
      <c r="AR56" s="107"/>
      <c r="AS56" s="115"/>
      <c r="AT56" s="115"/>
      <c r="AU56" s="115"/>
      <c r="AV56" s="116"/>
      <c r="AW56" s="109"/>
      <c r="AX56" s="107"/>
      <c r="AY56" s="102"/>
      <c r="AZ56" s="115"/>
      <c r="BA56" s="115"/>
      <c r="BB56" s="116"/>
    </row>
    <row r="57" spans="1:54" s="99" customFormat="1" x14ac:dyDescent="0.25">
      <c r="A57" s="87" t="s">
        <v>59</v>
      </c>
      <c r="B57" s="107">
        <v>63</v>
      </c>
      <c r="C57" s="102">
        <v>147</v>
      </c>
      <c r="D57" s="102">
        <v>311</v>
      </c>
      <c r="E57" s="102">
        <v>0</v>
      </c>
      <c r="F57" s="103"/>
      <c r="G57" s="88"/>
      <c r="H57" s="107">
        <v>43</v>
      </c>
      <c r="I57" s="117">
        <v>145</v>
      </c>
      <c r="J57" s="117">
        <v>335</v>
      </c>
      <c r="K57" s="117">
        <v>504</v>
      </c>
      <c r="L57" s="118"/>
      <c r="M57" s="109"/>
      <c r="N57" s="107">
        <v>113</v>
      </c>
      <c r="O57" s="117">
        <v>198</v>
      </c>
      <c r="P57" s="117">
        <v>269</v>
      </c>
      <c r="Q57" s="117">
        <v>298</v>
      </c>
      <c r="R57" s="118"/>
      <c r="S57" s="109"/>
      <c r="T57" s="107">
        <v>22</v>
      </c>
      <c r="U57" s="117">
        <v>-191</v>
      </c>
      <c r="V57" s="117">
        <v>-157</v>
      </c>
      <c r="W57" s="117">
        <v>-133</v>
      </c>
      <c r="X57" s="118"/>
      <c r="Y57" s="109"/>
      <c r="Z57" s="107">
        <v>-52</v>
      </c>
      <c r="AA57" s="117">
        <v>-62</v>
      </c>
      <c r="AB57" s="117">
        <v>-35</v>
      </c>
      <c r="AC57" s="117">
        <v>-91</v>
      </c>
      <c r="AD57" s="118"/>
      <c r="AE57" s="109"/>
      <c r="AF57" s="107">
        <v>12</v>
      </c>
      <c r="AG57" s="117">
        <v>22</v>
      </c>
      <c r="AH57" s="117">
        <v>173</v>
      </c>
      <c r="AI57" s="117">
        <v>236</v>
      </c>
      <c r="AJ57" s="118"/>
      <c r="AK57" s="109"/>
      <c r="AL57" s="107">
        <v>378</v>
      </c>
      <c r="AM57" s="117">
        <v>322</v>
      </c>
      <c r="AN57" s="117">
        <v>488</v>
      </c>
      <c r="AO57" s="117">
        <v>501</v>
      </c>
      <c r="AP57" s="118"/>
      <c r="AQ57" s="109"/>
      <c r="AR57" s="107">
        <v>43</v>
      </c>
      <c r="AS57" s="117">
        <v>49</v>
      </c>
      <c r="AT57" s="117">
        <v>173</v>
      </c>
      <c r="AU57" s="117">
        <v>1438</v>
      </c>
      <c r="AV57" s="118"/>
      <c r="AW57" s="109"/>
      <c r="AX57" s="107">
        <v>0</v>
      </c>
      <c r="AY57" s="102">
        <v>0</v>
      </c>
      <c r="AZ57" s="102">
        <v>23</v>
      </c>
      <c r="BA57" s="102">
        <v>140</v>
      </c>
      <c r="BB57" s="118"/>
    </row>
    <row r="58" spans="1:54" s="99" customFormat="1" ht="7.5" customHeight="1" x14ac:dyDescent="0.25">
      <c r="A58" s="87"/>
      <c r="B58" s="107"/>
      <c r="C58" s="102"/>
      <c r="D58" s="102"/>
      <c r="E58" s="102"/>
      <c r="F58" s="103"/>
      <c r="G58" s="88"/>
      <c r="H58" s="107"/>
      <c r="I58" s="117"/>
      <c r="J58" s="108"/>
      <c r="K58" s="117"/>
      <c r="L58" s="118"/>
      <c r="M58" s="109"/>
      <c r="N58" s="107"/>
      <c r="O58" s="117"/>
      <c r="P58" s="108"/>
      <c r="Q58" s="117"/>
      <c r="R58" s="118"/>
      <c r="S58" s="109"/>
      <c r="T58" s="107"/>
      <c r="U58" s="117"/>
      <c r="V58" s="108"/>
      <c r="W58" s="117"/>
      <c r="X58" s="118"/>
      <c r="Y58" s="109"/>
      <c r="Z58" s="107"/>
      <c r="AA58" s="117"/>
      <c r="AB58" s="108"/>
      <c r="AC58" s="117"/>
      <c r="AD58" s="118"/>
      <c r="AE58" s="109"/>
      <c r="AF58" s="107"/>
      <c r="AG58" s="117"/>
      <c r="AH58" s="108"/>
      <c r="AI58" s="117"/>
      <c r="AJ58" s="118"/>
      <c r="AK58" s="109"/>
      <c r="AL58" s="107"/>
      <c r="AM58" s="117"/>
      <c r="AN58" s="108"/>
      <c r="AO58" s="117"/>
      <c r="AP58" s="118"/>
      <c r="AQ58" s="109"/>
      <c r="AR58" s="107"/>
      <c r="AS58" s="117"/>
      <c r="AT58" s="108"/>
      <c r="AU58" s="117"/>
      <c r="AV58" s="118"/>
      <c r="AW58" s="109"/>
      <c r="AX58" s="107"/>
      <c r="AY58" s="117"/>
      <c r="AZ58" s="117"/>
      <c r="BA58" s="117"/>
      <c r="BB58" s="118"/>
    </row>
    <row r="59" spans="1:54" s="99" customFormat="1" x14ac:dyDescent="0.25">
      <c r="A59" s="120" t="s">
        <v>60</v>
      </c>
      <c r="B59" s="107"/>
      <c r="C59" s="102"/>
      <c r="D59" s="102"/>
      <c r="E59" s="102"/>
      <c r="F59" s="103"/>
      <c r="G59" s="88"/>
      <c r="H59" s="107"/>
      <c r="I59" s="108"/>
      <c r="J59" s="108"/>
      <c r="K59" s="108"/>
      <c r="L59" s="118"/>
      <c r="M59" s="109"/>
      <c r="N59" s="107"/>
      <c r="O59" s="108"/>
      <c r="P59" s="108"/>
      <c r="Q59" s="117"/>
      <c r="R59" s="118"/>
      <c r="S59" s="109"/>
      <c r="T59" s="107"/>
      <c r="U59" s="108"/>
      <c r="V59" s="108"/>
      <c r="W59" s="108"/>
      <c r="X59" s="118"/>
      <c r="Y59" s="109"/>
      <c r="Z59" s="107"/>
      <c r="AA59" s="108"/>
      <c r="AB59" s="108"/>
      <c r="AC59" s="108"/>
      <c r="AD59" s="118"/>
      <c r="AE59" s="109"/>
      <c r="AF59" s="107"/>
      <c r="AG59" s="108"/>
      <c r="AH59" s="108"/>
      <c r="AI59" s="108"/>
      <c r="AJ59" s="118"/>
      <c r="AK59" s="109"/>
      <c r="AL59" s="107"/>
      <c r="AM59" s="108"/>
      <c r="AN59" s="108"/>
      <c r="AO59" s="108"/>
      <c r="AP59" s="118"/>
      <c r="AQ59" s="109"/>
      <c r="AR59" s="107"/>
      <c r="AS59" s="108"/>
      <c r="AT59" s="108"/>
      <c r="AU59" s="108"/>
      <c r="AV59" s="118"/>
      <c r="AW59" s="109"/>
      <c r="AX59" s="107"/>
      <c r="AY59" s="102"/>
      <c r="AZ59" s="102"/>
      <c r="BA59" s="102"/>
      <c r="BB59" s="118"/>
    </row>
    <row r="60" spans="1:54" s="99" customFormat="1" x14ac:dyDescent="0.25">
      <c r="A60" s="87" t="s">
        <v>61</v>
      </c>
      <c r="B60" s="107"/>
      <c r="C60" s="102"/>
      <c r="D60" s="102"/>
      <c r="E60" s="123"/>
      <c r="F60" s="141"/>
      <c r="G60" s="123"/>
      <c r="H60" s="142"/>
      <c r="I60" s="123"/>
      <c r="J60" s="123"/>
      <c r="K60" s="123">
        <v>0.999</v>
      </c>
      <c r="L60" s="143"/>
      <c r="M60" s="144"/>
      <c r="N60" s="142"/>
      <c r="O60" s="123"/>
      <c r="P60" s="123"/>
      <c r="Q60" s="123">
        <v>0.999</v>
      </c>
      <c r="R60" s="143"/>
      <c r="S60" s="144"/>
      <c r="T60" s="142"/>
      <c r="U60" s="123"/>
      <c r="V60" s="123"/>
      <c r="W60" s="123">
        <v>0.999</v>
      </c>
      <c r="X60" s="143"/>
      <c r="Y60" s="144"/>
      <c r="Z60" s="142"/>
      <c r="AA60" s="123"/>
      <c r="AB60" s="123"/>
      <c r="AC60" s="123">
        <v>0.999</v>
      </c>
      <c r="AD60" s="143"/>
      <c r="AE60" s="144"/>
      <c r="AF60" s="142"/>
      <c r="AG60" s="123"/>
      <c r="AH60" s="123"/>
      <c r="AI60" s="123">
        <v>0.999</v>
      </c>
      <c r="AJ60" s="143"/>
      <c r="AK60" s="144"/>
      <c r="AL60" s="142"/>
      <c r="AM60" s="123"/>
      <c r="AN60" s="123"/>
      <c r="AO60" s="123">
        <v>0.93899999999999995</v>
      </c>
      <c r="AP60" s="143"/>
      <c r="AQ60" s="144"/>
      <c r="AR60" s="142"/>
      <c r="AS60" s="123"/>
      <c r="AT60" s="123"/>
      <c r="AU60" s="123">
        <v>0.93899999999999995</v>
      </c>
      <c r="AV60" s="143"/>
      <c r="AW60" s="144"/>
      <c r="AX60" s="142"/>
      <c r="AY60" s="122"/>
      <c r="AZ60" s="122"/>
      <c r="BA60" s="123">
        <v>0.93899999999999995</v>
      </c>
      <c r="BB60" s="143"/>
    </row>
    <row r="61" spans="1:54" s="99" customFormat="1" ht="15.75" thickBot="1" x14ac:dyDescent="0.3">
      <c r="A61" s="125" t="s">
        <v>62</v>
      </c>
      <c r="B61" s="126"/>
      <c r="C61" s="127"/>
      <c r="D61" s="127"/>
      <c r="E61" s="132"/>
      <c r="F61" s="145"/>
      <c r="G61" s="132"/>
      <c r="H61" s="146"/>
      <c r="I61" s="132"/>
      <c r="J61" s="132"/>
      <c r="K61" s="132">
        <v>0.999</v>
      </c>
      <c r="L61" s="147"/>
      <c r="M61" s="148"/>
      <c r="N61" s="146"/>
      <c r="O61" s="132"/>
      <c r="P61" s="132"/>
      <c r="Q61" s="132">
        <v>0.999</v>
      </c>
      <c r="R61" s="147"/>
      <c r="S61" s="148"/>
      <c r="T61" s="146"/>
      <c r="U61" s="132"/>
      <c r="V61" s="132"/>
      <c r="W61" s="132">
        <v>0.999</v>
      </c>
      <c r="X61" s="147"/>
      <c r="Y61" s="148"/>
      <c r="Z61" s="146"/>
      <c r="AA61" s="132"/>
      <c r="AB61" s="132"/>
      <c r="AC61" s="132">
        <v>0.999</v>
      </c>
      <c r="AD61" s="147"/>
      <c r="AE61" s="128"/>
      <c r="AF61" s="146"/>
      <c r="AG61" s="132"/>
      <c r="AH61" s="132"/>
      <c r="AI61" s="132">
        <v>0.91400000000000003</v>
      </c>
      <c r="AJ61" s="147"/>
      <c r="AK61" s="128"/>
      <c r="AL61" s="146"/>
      <c r="AM61" s="132"/>
      <c r="AN61" s="132"/>
      <c r="AO61" s="132">
        <v>0.84499999999999997</v>
      </c>
      <c r="AP61" s="147"/>
      <c r="AQ61" s="128"/>
      <c r="AR61" s="146"/>
      <c r="AS61" s="132"/>
      <c r="AT61" s="132"/>
      <c r="AU61" s="132">
        <v>0.84499999999999997</v>
      </c>
      <c r="AV61" s="147"/>
      <c r="AW61" s="128"/>
      <c r="AX61" s="146"/>
      <c r="AY61" s="128"/>
      <c r="AZ61" s="128"/>
      <c r="BA61" s="132"/>
      <c r="BB61" s="147"/>
    </row>
    <row r="73" spans="50:51" x14ac:dyDescent="0.25">
      <c r="AX73" s="140">
        <v>0</v>
      </c>
      <c r="AY73" s="140">
        <v>0</v>
      </c>
    </row>
    <row r="74" spans="50:51" x14ac:dyDescent="0.25">
      <c r="AX74" s="140">
        <v>0</v>
      </c>
      <c r="AY74" s="140">
        <v>0</v>
      </c>
    </row>
    <row r="75" spans="50:51" x14ac:dyDescent="0.25">
      <c r="AX75" s="140">
        <v>0</v>
      </c>
      <c r="AY75" s="140">
        <v>0</v>
      </c>
    </row>
    <row r="76" spans="50:51" x14ac:dyDescent="0.25">
      <c r="AX76" s="140"/>
      <c r="AY76" s="140"/>
    </row>
    <row r="77" spans="50:51" x14ac:dyDescent="0.25">
      <c r="AX77" s="140"/>
      <c r="AY77" s="140"/>
    </row>
    <row r="78" spans="50:51" x14ac:dyDescent="0.25">
      <c r="AX78" s="140"/>
      <c r="AY78" s="140"/>
    </row>
    <row r="79" spans="50:51" x14ac:dyDescent="0.25">
      <c r="AX79" s="140">
        <v>0</v>
      </c>
      <c r="AY79" s="140">
        <v>0</v>
      </c>
    </row>
  </sheetData>
  <pageMargins left="0.7" right="0.7" top="0.75" bottom="0.75" header="0.3" footer="0.3"/>
  <pageSetup scale="14"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59999389629810485"/>
  </sheetPr>
  <dimension ref="A1:L60"/>
  <sheetViews>
    <sheetView showGridLines="0" workbookViewId="0">
      <selection activeCell="D12" sqref="D12"/>
    </sheetView>
  </sheetViews>
  <sheetFormatPr defaultColWidth="9.140625" defaultRowHeight="15" outlineLevelRow="1" x14ac:dyDescent="0.25"/>
  <cols>
    <col min="1" max="1" width="40.140625" style="94" customWidth="1"/>
    <col min="2" max="3" width="8" style="94" customWidth="1"/>
    <col min="4" max="5" width="7.5703125" style="94" customWidth="1"/>
    <col min="6" max="6" width="8" style="94" customWidth="1"/>
    <col min="7" max="7" width="6.140625" style="94" customWidth="1"/>
    <col min="8" max="9" width="9" style="94" customWidth="1"/>
    <col min="10" max="11" width="9" style="94" customWidth="1" collapsed="1"/>
    <col min="12" max="12" width="9" style="94" customWidth="1"/>
    <col min="13" max="16384" width="9.140625" style="94"/>
  </cols>
  <sheetData>
    <row r="1" spans="1:12" x14ac:dyDescent="0.25">
      <c r="A1" s="197" t="s">
        <v>96</v>
      </c>
      <c r="B1" s="78">
        <v>58.2</v>
      </c>
      <c r="C1" s="76"/>
      <c r="D1" s="76"/>
      <c r="E1" s="76"/>
      <c r="F1" s="76"/>
      <c r="G1" s="76"/>
      <c r="H1" s="91"/>
      <c r="I1" s="91"/>
      <c r="J1" s="91"/>
      <c r="K1" s="91"/>
      <c r="L1" s="91"/>
    </row>
    <row r="2" spans="1:12" x14ac:dyDescent="0.25">
      <c r="A2" s="42" t="s">
        <v>35</v>
      </c>
      <c r="B2" s="201">
        <v>16.8</v>
      </c>
      <c r="C2" s="76"/>
      <c r="D2" s="76"/>
      <c r="E2" s="76"/>
      <c r="F2" s="76"/>
      <c r="G2" s="76"/>
      <c r="H2" s="76"/>
      <c r="I2" s="76"/>
      <c r="J2" s="76"/>
      <c r="K2" s="76"/>
      <c r="L2" s="76"/>
    </row>
    <row r="3" spans="1:12" ht="15" customHeight="1" x14ac:dyDescent="0.25">
      <c r="A3" s="42" t="s">
        <v>36</v>
      </c>
      <c r="B3" s="201">
        <v>2.4</v>
      </c>
      <c r="C3" s="76"/>
      <c r="D3" s="76"/>
      <c r="E3" s="76"/>
      <c r="F3" s="76"/>
      <c r="G3" s="76"/>
      <c r="H3" s="76"/>
      <c r="I3" s="76"/>
      <c r="J3" s="76"/>
      <c r="K3" s="76"/>
      <c r="L3" s="76"/>
    </row>
    <row r="4" spans="1:12" s="99" customFormat="1" ht="15" customHeight="1" x14ac:dyDescent="0.25">
      <c r="A4" s="42" t="s">
        <v>37</v>
      </c>
      <c r="B4" s="201">
        <v>39</v>
      </c>
      <c r="C4" s="88"/>
      <c r="D4" s="88"/>
      <c r="E4" s="88"/>
      <c r="F4" s="88"/>
      <c r="G4" s="88"/>
      <c r="H4" s="96"/>
      <c r="I4" s="96"/>
      <c r="J4" s="96"/>
      <c r="K4" s="96"/>
      <c r="L4" s="96"/>
    </row>
    <row r="5" spans="1:12" s="99" customFormat="1" ht="15" customHeight="1" x14ac:dyDescent="0.25">
      <c r="A5" s="5"/>
      <c r="B5" s="201"/>
      <c r="C5" s="88"/>
      <c r="D5" s="88"/>
      <c r="E5" s="88"/>
      <c r="F5" s="88"/>
      <c r="G5" s="88"/>
      <c r="H5" s="96"/>
      <c r="I5" s="96"/>
      <c r="J5" s="96"/>
      <c r="K5" s="96"/>
      <c r="L5" s="96"/>
    </row>
    <row r="6" spans="1:12" s="99" customFormat="1" x14ac:dyDescent="0.25">
      <c r="A6" s="5" t="s">
        <v>97</v>
      </c>
      <c r="B6" s="202">
        <v>85.78</v>
      </c>
      <c r="C6" s="88"/>
      <c r="D6" s="88"/>
      <c r="E6" s="88"/>
      <c r="F6" s="88"/>
      <c r="G6" s="88"/>
      <c r="H6" s="96"/>
      <c r="I6" s="96"/>
      <c r="J6" s="96"/>
      <c r="K6" s="96"/>
      <c r="L6" s="96"/>
    </row>
    <row r="7" spans="1:12" x14ac:dyDescent="0.25">
      <c r="A7" s="42" t="s">
        <v>98</v>
      </c>
      <c r="B7" s="201">
        <v>31.5</v>
      </c>
      <c r="C7" s="76"/>
      <c r="D7" s="76"/>
      <c r="E7" s="76"/>
      <c r="F7" s="76"/>
      <c r="G7" s="76"/>
      <c r="H7" s="104"/>
      <c r="I7" s="104"/>
      <c r="J7" s="104"/>
      <c r="K7" s="104"/>
      <c r="L7" s="104"/>
    </row>
    <row r="8" spans="1:12" x14ac:dyDescent="0.25">
      <c r="A8" s="42" t="s">
        <v>99</v>
      </c>
      <c r="B8" s="201">
        <v>54.3</v>
      </c>
      <c r="C8" s="76"/>
      <c r="D8" s="76"/>
      <c r="E8" s="76"/>
      <c r="F8" s="76"/>
      <c r="G8" s="76"/>
      <c r="H8" s="104"/>
      <c r="I8" s="104"/>
      <c r="J8" s="104"/>
      <c r="K8" s="104"/>
      <c r="L8" s="104"/>
    </row>
    <row r="9" spans="1:12" x14ac:dyDescent="0.25">
      <c r="A9" s="42"/>
      <c r="B9" s="201"/>
      <c r="C9" s="76"/>
      <c r="D9" s="76"/>
      <c r="E9" s="76"/>
      <c r="F9" s="76"/>
      <c r="G9" s="76"/>
      <c r="H9" s="104"/>
      <c r="I9" s="104"/>
      <c r="J9" s="104"/>
      <c r="K9" s="104"/>
      <c r="L9" s="104"/>
    </row>
    <row r="10" spans="1:12" ht="15.75" thickBot="1" x14ac:dyDescent="0.3">
      <c r="A10" s="86" t="s">
        <v>95</v>
      </c>
      <c r="B10" s="203">
        <v>33.700000000000003</v>
      </c>
      <c r="C10" s="76"/>
      <c r="D10" s="76"/>
      <c r="E10" s="76"/>
      <c r="F10" s="76"/>
      <c r="G10" s="76"/>
      <c r="H10" s="104"/>
      <c r="I10" s="104"/>
      <c r="J10" s="104"/>
      <c r="K10" s="104"/>
      <c r="L10" s="104"/>
    </row>
    <row r="11" spans="1:12" x14ac:dyDescent="0.25">
      <c r="A11" s="76"/>
      <c r="B11" s="205"/>
      <c r="C11" s="76"/>
      <c r="D11" s="76"/>
      <c r="E11" s="76"/>
      <c r="F11" s="76"/>
      <c r="G11" s="76"/>
      <c r="H11" s="104"/>
      <c r="I11" s="104"/>
      <c r="J11" s="104"/>
      <c r="K11" s="104"/>
      <c r="L11" s="104"/>
    </row>
    <row r="12" spans="1:12" x14ac:dyDescent="0.25">
      <c r="A12" s="76"/>
      <c r="B12" s="76"/>
      <c r="C12" s="76"/>
      <c r="D12" s="76"/>
      <c r="E12" s="76"/>
      <c r="F12" s="76"/>
      <c r="G12" s="76"/>
      <c r="H12" s="104"/>
      <c r="I12" s="104"/>
      <c r="J12" s="104"/>
      <c r="K12" s="104"/>
      <c r="L12" s="104"/>
    </row>
    <row r="13" spans="1:12" ht="15.75" thickBot="1" x14ac:dyDescent="0.3">
      <c r="A13" s="76"/>
      <c r="B13" s="76"/>
      <c r="C13" s="76"/>
      <c r="D13" s="76"/>
      <c r="E13" s="76"/>
      <c r="F13" s="76"/>
      <c r="G13" s="76"/>
      <c r="H13" s="104"/>
      <c r="I13" s="104"/>
      <c r="J13" s="104"/>
      <c r="K13" s="104"/>
      <c r="L13" s="104"/>
    </row>
    <row r="14" spans="1:12" ht="15.75" thickBot="1" x14ac:dyDescent="0.3">
      <c r="A14" s="76"/>
      <c r="B14" s="236">
        <v>2008</v>
      </c>
      <c r="C14" s="237"/>
      <c r="D14" s="237"/>
      <c r="E14" s="237"/>
      <c r="F14" s="238"/>
      <c r="G14" s="169"/>
      <c r="H14" s="236">
        <v>2007</v>
      </c>
      <c r="I14" s="237"/>
      <c r="J14" s="237"/>
      <c r="K14" s="237"/>
      <c r="L14" s="238"/>
    </row>
    <row r="15" spans="1:12" s="154" customFormat="1" x14ac:dyDescent="0.25">
      <c r="A15" s="113"/>
      <c r="B15" s="149" t="s">
        <v>277</v>
      </c>
      <c r="C15" s="96" t="s">
        <v>278</v>
      </c>
      <c r="D15" s="96" t="s">
        <v>279</v>
      </c>
      <c r="E15" s="96" t="s">
        <v>280</v>
      </c>
      <c r="F15" s="98" t="s">
        <v>271</v>
      </c>
      <c r="G15" s="96"/>
      <c r="H15" s="149" t="s">
        <v>277</v>
      </c>
      <c r="I15" s="96" t="s">
        <v>278</v>
      </c>
      <c r="J15" s="96" t="s">
        <v>279</v>
      </c>
      <c r="K15" s="96" t="s">
        <v>280</v>
      </c>
      <c r="L15" s="98" t="s">
        <v>272</v>
      </c>
    </row>
    <row r="16" spans="1:12" x14ac:dyDescent="0.25">
      <c r="A16" s="42"/>
      <c r="B16" s="174"/>
      <c r="C16" s="170"/>
      <c r="D16" s="170"/>
      <c r="E16" s="170"/>
      <c r="F16" s="178"/>
      <c r="G16" s="170"/>
      <c r="H16" s="106"/>
      <c r="I16" s="104"/>
      <c r="J16" s="104"/>
      <c r="K16" s="104"/>
      <c r="L16" s="105"/>
    </row>
    <row r="17" spans="1:12" s="99" customFormat="1" x14ac:dyDescent="0.25">
      <c r="A17" s="87" t="s">
        <v>3</v>
      </c>
      <c r="B17" s="175">
        <v>16155</v>
      </c>
      <c r="C17" s="171">
        <v>18138</v>
      </c>
      <c r="D17" s="171">
        <v>0</v>
      </c>
      <c r="E17" s="171">
        <v>0</v>
      </c>
      <c r="F17" s="179">
        <v>34293</v>
      </c>
      <c r="G17" s="171"/>
      <c r="H17" s="107">
        <v>5412</v>
      </c>
      <c r="I17" s="102">
        <v>15151</v>
      </c>
      <c r="J17" s="102">
        <v>14475</v>
      </c>
      <c r="K17" s="102">
        <v>18553</v>
      </c>
      <c r="L17" s="103">
        <v>53591</v>
      </c>
    </row>
    <row r="18" spans="1:12" s="99" customFormat="1" x14ac:dyDescent="0.25">
      <c r="A18" s="87" t="s">
        <v>4</v>
      </c>
      <c r="B18" s="175">
        <v>9521</v>
      </c>
      <c r="C18" s="171">
        <v>10296</v>
      </c>
      <c r="D18" s="171">
        <v>0</v>
      </c>
      <c r="E18" s="171">
        <v>0</v>
      </c>
      <c r="F18" s="179">
        <v>19817</v>
      </c>
      <c r="G18" s="171"/>
      <c r="H18" s="107">
        <v>3246</v>
      </c>
      <c r="I18" s="102">
        <v>8915</v>
      </c>
      <c r="J18" s="102">
        <v>9436</v>
      </c>
      <c r="K18" s="102">
        <v>11273</v>
      </c>
      <c r="L18" s="103">
        <v>32870</v>
      </c>
    </row>
    <row r="19" spans="1:12" s="99" customFormat="1" x14ac:dyDescent="0.25">
      <c r="A19" s="87" t="s">
        <v>5</v>
      </c>
      <c r="B19" s="175">
        <v>6634</v>
      </c>
      <c r="C19" s="171">
        <v>7842</v>
      </c>
      <c r="D19" s="171">
        <v>0</v>
      </c>
      <c r="E19" s="171">
        <v>0</v>
      </c>
      <c r="F19" s="179">
        <v>14476</v>
      </c>
      <c r="G19" s="171"/>
      <c r="H19" s="107">
        <v>2166</v>
      </c>
      <c r="I19" s="102">
        <v>6236</v>
      </c>
      <c r="J19" s="102">
        <v>5039</v>
      </c>
      <c r="K19" s="102">
        <v>7280</v>
      </c>
      <c r="L19" s="103">
        <v>20721</v>
      </c>
    </row>
    <row r="20" spans="1:12" ht="15" hidden="1" customHeight="1" outlineLevel="1" x14ac:dyDescent="0.25">
      <c r="A20" s="42" t="s">
        <v>6</v>
      </c>
      <c r="B20" s="176">
        <v>4086</v>
      </c>
      <c r="C20" s="172">
        <v>4338</v>
      </c>
      <c r="D20" s="172">
        <v>0</v>
      </c>
      <c r="E20" s="172">
        <v>0</v>
      </c>
      <c r="F20" s="180">
        <v>8424</v>
      </c>
      <c r="G20" s="172"/>
      <c r="H20" s="106">
        <v>1137</v>
      </c>
      <c r="I20" s="104">
        <v>3786</v>
      </c>
      <c r="J20" s="104">
        <v>3859</v>
      </c>
      <c r="K20" s="104">
        <v>4302</v>
      </c>
      <c r="L20" s="105">
        <v>13084</v>
      </c>
    </row>
    <row r="21" spans="1:12" ht="15" hidden="1" customHeight="1" outlineLevel="1" x14ac:dyDescent="0.25">
      <c r="A21" s="42" t="s">
        <v>7</v>
      </c>
      <c r="B21" s="176">
        <v>126</v>
      </c>
      <c r="C21" s="172">
        <v>115</v>
      </c>
      <c r="D21" s="172">
        <v>0</v>
      </c>
      <c r="E21" s="172">
        <v>0</v>
      </c>
      <c r="F21" s="180">
        <v>241</v>
      </c>
      <c r="G21" s="172"/>
      <c r="H21" s="106">
        <v>43</v>
      </c>
      <c r="I21" s="104">
        <v>126</v>
      </c>
      <c r="J21" s="104">
        <v>126</v>
      </c>
      <c r="K21" s="104">
        <v>123</v>
      </c>
      <c r="L21" s="105">
        <v>418</v>
      </c>
    </row>
    <row r="22" spans="1:12" ht="17.25" hidden="1" customHeight="1" outlineLevel="1" x14ac:dyDescent="0.25">
      <c r="A22" s="42" t="s">
        <v>8</v>
      </c>
      <c r="B22" s="176">
        <v>402</v>
      </c>
      <c r="C22" s="172">
        <v>368</v>
      </c>
      <c r="D22" s="172">
        <v>0</v>
      </c>
      <c r="E22" s="172">
        <v>0</v>
      </c>
      <c r="F22" s="180">
        <v>770</v>
      </c>
      <c r="G22" s="172"/>
      <c r="H22" s="106">
        <v>834</v>
      </c>
      <c r="I22" s="104">
        <v>2235</v>
      </c>
      <c r="J22" s="104">
        <v>1268</v>
      </c>
      <c r="K22" s="104">
        <v>394</v>
      </c>
      <c r="L22" s="105">
        <v>4731</v>
      </c>
    </row>
    <row r="23" spans="1:12" s="154" customFormat="1" ht="15" hidden="1" customHeight="1" outlineLevel="1" x14ac:dyDescent="0.25">
      <c r="A23" s="42" t="s">
        <v>9</v>
      </c>
      <c r="B23" s="182">
        <v>0</v>
      </c>
      <c r="C23" s="183">
        <v>0</v>
      </c>
      <c r="D23" s="183">
        <v>0</v>
      </c>
      <c r="E23" s="183">
        <v>0</v>
      </c>
      <c r="F23" s="184">
        <v>0</v>
      </c>
      <c r="G23" s="183"/>
      <c r="H23" s="150">
        <v>0</v>
      </c>
      <c r="I23" s="151">
        <v>0</v>
      </c>
      <c r="J23" s="151">
        <v>0</v>
      </c>
      <c r="K23" s="151">
        <v>0</v>
      </c>
      <c r="L23" s="152">
        <v>0</v>
      </c>
    </row>
    <row r="24" spans="1:12" s="99" customFormat="1" collapsed="1" x14ac:dyDescent="0.25">
      <c r="A24" s="87" t="s">
        <v>10</v>
      </c>
      <c r="B24" s="175">
        <v>2020</v>
      </c>
      <c r="C24" s="171">
        <v>3021</v>
      </c>
      <c r="D24" s="171">
        <v>0</v>
      </c>
      <c r="E24" s="171">
        <v>0</v>
      </c>
      <c r="F24" s="179">
        <v>5041</v>
      </c>
      <c r="G24" s="171"/>
      <c r="H24" s="107">
        <v>152</v>
      </c>
      <c r="I24" s="102">
        <v>89</v>
      </c>
      <c r="J24" s="102">
        <v>-214</v>
      </c>
      <c r="K24" s="102">
        <v>2461</v>
      </c>
      <c r="L24" s="103">
        <v>2488</v>
      </c>
    </row>
    <row r="25" spans="1:12" ht="15" hidden="1" customHeight="1" outlineLevel="1" x14ac:dyDescent="0.25">
      <c r="A25" s="42" t="s">
        <v>11</v>
      </c>
      <c r="B25" s="176">
        <v>45</v>
      </c>
      <c r="C25" s="172">
        <v>45</v>
      </c>
      <c r="D25" s="172">
        <v>0</v>
      </c>
      <c r="E25" s="172">
        <v>0</v>
      </c>
      <c r="F25" s="180">
        <v>90</v>
      </c>
      <c r="G25" s="172"/>
      <c r="H25" s="106">
        <v>-6</v>
      </c>
      <c r="I25" s="104">
        <v>1</v>
      </c>
      <c r="J25" s="104">
        <v>114</v>
      </c>
      <c r="K25" s="104">
        <v>63</v>
      </c>
      <c r="L25" s="105">
        <v>172</v>
      </c>
    </row>
    <row r="26" spans="1:12" ht="15" hidden="1" customHeight="1" outlineLevel="1" x14ac:dyDescent="0.25">
      <c r="A26" s="42" t="s">
        <v>12</v>
      </c>
      <c r="B26" s="176">
        <v>0</v>
      </c>
      <c r="C26" s="172">
        <v>0</v>
      </c>
      <c r="D26" s="172">
        <v>0</v>
      </c>
      <c r="E26" s="172">
        <v>0</v>
      </c>
      <c r="F26" s="180">
        <v>0</v>
      </c>
      <c r="G26" s="172"/>
      <c r="H26" s="106">
        <v>0</v>
      </c>
      <c r="I26" s="104">
        <v>8</v>
      </c>
      <c r="J26" s="104">
        <v>-6</v>
      </c>
      <c r="K26" s="104">
        <v>0</v>
      </c>
      <c r="L26" s="105">
        <v>2</v>
      </c>
    </row>
    <row r="27" spans="1:12" ht="15" hidden="1" customHeight="1" outlineLevel="1" x14ac:dyDescent="0.25">
      <c r="A27" s="42" t="s">
        <v>13</v>
      </c>
      <c r="B27" s="176">
        <v>823</v>
      </c>
      <c r="C27" s="172">
        <v>699</v>
      </c>
      <c r="D27" s="172">
        <v>0</v>
      </c>
      <c r="E27" s="172">
        <v>0</v>
      </c>
      <c r="F27" s="180">
        <v>1522</v>
      </c>
      <c r="G27" s="172"/>
      <c r="H27" s="106">
        <v>391</v>
      </c>
      <c r="I27" s="104">
        <v>1061</v>
      </c>
      <c r="J27" s="104">
        <v>914</v>
      </c>
      <c r="K27" s="104">
        <v>961</v>
      </c>
      <c r="L27" s="105">
        <v>3327</v>
      </c>
    </row>
    <row r="28" spans="1:12" s="154" customFormat="1" ht="17.25" hidden="1" customHeight="1" outlineLevel="1" x14ac:dyDescent="0.25">
      <c r="A28" s="42" t="s">
        <v>14</v>
      </c>
      <c r="B28" s="182">
        <v>439</v>
      </c>
      <c r="C28" s="183">
        <v>835</v>
      </c>
      <c r="D28" s="183">
        <v>0</v>
      </c>
      <c r="E28" s="183">
        <v>0</v>
      </c>
      <c r="F28" s="184">
        <v>1274</v>
      </c>
      <c r="G28" s="183"/>
      <c r="H28" s="150">
        <v>-86</v>
      </c>
      <c r="I28" s="151">
        <v>-363</v>
      </c>
      <c r="J28" s="151">
        <v>-457</v>
      </c>
      <c r="K28" s="151">
        <v>583</v>
      </c>
      <c r="L28" s="152">
        <v>-323</v>
      </c>
    </row>
    <row r="29" spans="1:12" s="99" customFormat="1" collapsed="1" x14ac:dyDescent="0.25">
      <c r="A29" s="87" t="s">
        <v>17</v>
      </c>
      <c r="B29" s="107">
        <v>713</v>
      </c>
      <c r="C29" s="102">
        <v>1442</v>
      </c>
      <c r="D29" s="102">
        <v>0</v>
      </c>
      <c r="E29" s="102">
        <v>0</v>
      </c>
      <c r="F29" s="103">
        <v>2155</v>
      </c>
      <c r="G29" s="102"/>
      <c r="H29" s="107">
        <v>-147</v>
      </c>
      <c r="I29" s="102">
        <v>-618</v>
      </c>
      <c r="J29" s="102">
        <v>-779</v>
      </c>
      <c r="K29" s="102">
        <v>854</v>
      </c>
      <c r="L29" s="103">
        <v>-690</v>
      </c>
    </row>
    <row r="30" spans="1:12" ht="15" hidden="1" customHeight="1" outlineLevel="1" x14ac:dyDescent="0.25">
      <c r="A30" s="113" t="s">
        <v>47</v>
      </c>
      <c r="B30" s="176"/>
      <c r="C30" s="172"/>
      <c r="D30" s="172"/>
      <c r="E30" s="172"/>
      <c r="F30" s="180"/>
      <c r="G30" s="172"/>
      <c r="H30" s="106"/>
      <c r="I30" s="115"/>
      <c r="J30" s="115"/>
      <c r="K30" s="115"/>
      <c r="L30" s="116"/>
    </row>
    <row r="31" spans="1:12" ht="15" hidden="1" customHeight="1" outlineLevel="1" x14ac:dyDescent="0.25">
      <c r="A31" s="42" t="s">
        <v>14</v>
      </c>
      <c r="B31" s="176">
        <v>439</v>
      </c>
      <c r="C31" s="172">
        <v>0</v>
      </c>
      <c r="D31" s="172">
        <v>0</v>
      </c>
      <c r="E31" s="172">
        <v>0</v>
      </c>
      <c r="F31" s="180">
        <v>0</v>
      </c>
      <c r="G31" s="172"/>
      <c r="H31" s="106">
        <v>-86</v>
      </c>
      <c r="I31" s="104">
        <v>-363</v>
      </c>
      <c r="J31" s="104">
        <v>-457</v>
      </c>
      <c r="K31" s="104">
        <v>583</v>
      </c>
      <c r="L31" s="105">
        <v>-323</v>
      </c>
    </row>
    <row r="32" spans="1:12" ht="15" hidden="1" customHeight="1" outlineLevel="1" x14ac:dyDescent="0.25">
      <c r="A32" s="42" t="s">
        <v>12</v>
      </c>
      <c r="B32" s="176">
        <v>0</v>
      </c>
      <c r="C32" s="172">
        <v>0</v>
      </c>
      <c r="D32" s="172">
        <v>0</v>
      </c>
      <c r="E32" s="172">
        <v>0</v>
      </c>
      <c r="F32" s="180">
        <v>0</v>
      </c>
      <c r="G32" s="172"/>
      <c r="H32" s="106">
        <v>0</v>
      </c>
      <c r="I32" s="104">
        <v>8</v>
      </c>
      <c r="J32" s="104">
        <v>-6</v>
      </c>
      <c r="K32" s="104">
        <v>0</v>
      </c>
      <c r="L32" s="105">
        <v>2</v>
      </c>
    </row>
    <row r="33" spans="1:12" ht="15" hidden="1" customHeight="1" outlineLevel="1" x14ac:dyDescent="0.25">
      <c r="A33" s="42" t="s">
        <v>13</v>
      </c>
      <c r="B33" s="176">
        <v>823</v>
      </c>
      <c r="C33" s="172">
        <v>0</v>
      </c>
      <c r="D33" s="172">
        <v>0</v>
      </c>
      <c r="E33" s="172">
        <v>0</v>
      </c>
      <c r="F33" s="180">
        <v>0</v>
      </c>
      <c r="G33" s="172"/>
      <c r="H33" s="106">
        <v>391</v>
      </c>
      <c r="I33" s="104">
        <v>1061</v>
      </c>
      <c r="J33" s="104">
        <v>914</v>
      </c>
      <c r="K33" s="104">
        <v>961</v>
      </c>
      <c r="L33" s="105">
        <v>3327</v>
      </c>
    </row>
    <row r="34" spans="1:12" ht="15" hidden="1" customHeight="1" outlineLevel="1" x14ac:dyDescent="0.25">
      <c r="A34" s="42" t="s">
        <v>48</v>
      </c>
      <c r="B34" s="176">
        <v>672</v>
      </c>
      <c r="C34" s="172">
        <v>0</v>
      </c>
      <c r="D34" s="172">
        <v>0</v>
      </c>
      <c r="E34" s="172">
        <v>0</v>
      </c>
      <c r="F34" s="180">
        <v>0</v>
      </c>
      <c r="G34" s="172"/>
      <c r="H34" s="106">
        <v>932</v>
      </c>
      <c r="I34" s="115">
        <v>2481</v>
      </c>
      <c r="J34" s="115">
        <v>1529</v>
      </c>
      <c r="K34" s="115">
        <v>594</v>
      </c>
      <c r="L34" s="116">
        <v>5536</v>
      </c>
    </row>
    <row r="35" spans="1:12" s="154" customFormat="1" ht="15" hidden="1" customHeight="1" outlineLevel="1" x14ac:dyDescent="0.25">
      <c r="A35" s="42" t="s">
        <v>49</v>
      </c>
      <c r="B35" s="182">
        <v>0</v>
      </c>
      <c r="C35" s="172">
        <v>0</v>
      </c>
      <c r="D35" s="172">
        <v>0</v>
      </c>
      <c r="E35" s="172">
        <v>0</v>
      </c>
      <c r="F35" s="180">
        <v>0</v>
      </c>
      <c r="G35" s="183"/>
      <c r="H35" s="150">
        <v>0</v>
      </c>
      <c r="I35" s="185">
        <v>0</v>
      </c>
      <c r="J35" s="185">
        <v>0</v>
      </c>
      <c r="K35" s="185">
        <v>0</v>
      </c>
      <c r="L35" s="186">
        <v>0</v>
      </c>
    </row>
    <row r="36" spans="1:12" s="99" customFormat="1" collapsed="1" x14ac:dyDescent="0.25">
      <c r="A36" s="87" t="s">
        <v>50</v>
      </c>
      <c r="B36" s="175">
        <v>2647</v>
      </c>
      <c r="C36" s="172">
        <v>0</v>
      </c>
      <c r="D36" s="172">
        <v>0</v>
      </c>
      <c r="E36" s="172">
        <v>0</v>
      </c>
      <c r="F36" s="180">
        <v>0</v>
      </c>
      <c r="G36" s="171"/>
      <c r="H36" s="107">
        <v>1090</v>
      </c>
      <c r="I36" s="102">
        <v>2569</v>
      </c>
      <c r="J36" s="102">
        <v>1201</v>
      </c>
      <c r="K36" s="102">
        <v>2992</v>
      </c>
      <c r="L36" s="103">
        <v>7852</v>
      </c>
    </row>
    <row r="37" spans="1:12" ht="15" hidden="1" customHeight="1" outlineLevel="1" x14ac:dyDescent="0.25">
      <c r="A37" s="42" t="s">
        <v>51</v>
      </c>
      <c r="B37" s="176">
        <v>0</v>
      </c>
      <c r="C37" s="172">
        <v>0</v>
      </c>
      <c r="D37" s="172">
        <v>0</v>
      </c>
      <c r="E37" s="172">
        <v>0</v>
      </c>
      <c r="F37" s="180">
        <v>0</v>
      </c>
      <c r="G37" s="172"/>
      <c r="H37" s="106">
        <v>0</v>
      </c>
      <c r="I37" s="115">
        <v>0</v>
      </c>
      <c r="J37" s="115">
        <v>0</v>
      </c>
      <c r="K37" s="115">
        <v>0</v>
      </c>
      <c r="L37" s="116">
        <v>0</v>
      </c>
    </row>
    <row r="38" spans="1:12" ht="15" hidden="1" customHeight="1" outlineLevel="1" x14ac:dyDescent="0.25">
      <c r="A38" s="42" t="s">
        <v>52</v>
      </c>
      <c r="B38" s="176">
        <v>0</v>
      </c>
      <c r="C38" s="172">
        <v>0</v>
      </c>
      <c r="D38" s="172">
        <v>0</v>
      </c>
      <c r="E38" s="172">
        <v>0</v>
      </c>
      <c r="F38" s="180">
        <v>0</v>
      </c>
      <c r="G38" s="172"/>
      <c r="H38" s="106">
        <v>0</v>
      </c>
      <c r="I38" s="115">
        <v>0</v>
      </c>
      <c r="J38" s="115">
        <v>0</v>
      </c>
      <c r="K38" s="115">
        <v>0</v>
      </c>
      <c r="L38" s="116">
        <v>0</v>
      </c>
    </row>
    <row r="39" spans="1:12" ht="15" hidden="1" customHeight="1" outlineLevel="1" x14ac:dyDescent="0.25">
      <c r="A39" s="42" t="s">
        <v>53</v>
      </c>
      <c r="B39" s="176">
        <v>0</v>
      </c>
      <c r="C39" s="172">
        <v>0</v>
      </c>
      <c r="D39" s="172">
        <v>0</v>
      </c>
      <c r="E39" s="172">
        <v>0</v>
      </c>
      <c r="F39" s="180">
        <v>0</v>
      </c>
      <c r="G39" s="172"/>
      <c r="H39" s="106">
        <v>0</v>
      </c>
      <c r="I39" s="115">
        <v>0</v>
      </c>
      <c r="J39" s="115">
        <v>0</v>
      </c>
      <c r="K39" s="115">
        <v>0</v>
      </c>
      <c r="L39" s="116">
        <v>0</v>
      </c>
    </row>
    <row r="40" spans="1:12" ht="15" hidden="1" customHeight="1" outlineLevel="1" x14ac:dyDescent="0.25">
      <c r="A40" s="42" t="s">
        <v>54</v>
      </c>
      <c r="B40" s="176">
        <v>57</v>
      </c>
      <c r="C40" s="172">
        <v>0</v>
      </c>
      <c r="D40" s="172">
        <v>0</v>
      </c>
      <c r="E40" s="172">
        <v>0</v>
      </c>
      <c r="F40" s="180">
        <v>0</v>
      </c>
      <c r="G40" s="172"/>
      <c r="H40" s="106">
        <v>0</v>
      </c>
      <c r="I40" s="115">
        <v>78</v>
      </c>
      <c r="J40" s="115">
        <v>59</v>
      </c>
      <c r="K40" s="115">
        <v>59</v>
      </c>
      <c r="L40" s="116">
        <v>196</v>
      </c>
    </row>
    <row r="41" spans="1:12" ht="15" hidden="1" customHeight="1" outlineLevel="1" x14ac:dyDescent="0.25">
      <c r="A41" s="42" t="s">
        <v>55</v>
      </c>
      <c r="B41" s="176">
        <v>0</v>
      </c>
      <c r="C41" s="172">
        <v>0</v>
      </c>
      <c r="D41" s="172">
        <v>0</v>
      </c>
      <c r="E41" s="172">
        <v>0</v>
      </c>
      <c r="F41" s="180">
        <v>0</v>
      </c>
      <c r="G41" s="172"/>
      <c r="H41" s="106">
        <v>0</v>
      </c>
      <c r="I41" s="115">
        <v>0</v>
      </c>
      <c r="J41" s="115">
        <v>0</v>
      </c>
      <c r="K41" s="115">
        <v>0</v>
      </c>
      <c r="L41" s="116">
        <v>0</v>
      </c>
    </row>
    <row r="42" spans="1:12" ht="15" hidden="1" customHeight="1" outlineLevel="1" x14ac:dyDescent="0.25">
      <c r="A42" s="42" t="s">
        <v>56</v>
      </c>
      <c r="B42" s="176">
        <v>0</v>
      </c>
      <c r="C42" s="172">
        <v>0</v>
      </c>
      <c r="D42" s="172">
        <v>0</v>
      </c>
      <c r="E42" s="172">
        <v>0</v>
      </c>
      <c r="F42" s="180">
        <v>0</v>
      </c>
      <c r="G42" s="172"/>
      <c r="H42" s="106">
        <v>0</v>
      </c>
      <c r="I42" s="115">
        <v>0</v>
      </c>
      <c r="J42" s="115">
        <v>0</v>
      </c>
      <c r="K42" s="115">
        <v>0</v>
      </c>
      <c r="L42" s="116">
        <v>0</v>
      </c>
    </row>
    <row r="43" spans="1:12" ht="15" hidden="1" customHeight="1" outlineLevel="1" x14ac:dyDescent="0.25">
      <c r="A43" s="42" t="s">
        <v>7</v>
      </c>
      <c r="B43" s="176">
        <v>126</v>
      </c>
      <c r="C43" s="172">
        <v>0</v>
      </c>
      <c r="D43" s="172">
        <v>0</v>
      </c>
      <c r="E43" s="172">
        <v>0</v>
      </c>
      <c r="F43" s="180">
        <v>0</v>
      </c>
      <c r="G43" s="172"/>
      <c r="H43" s="106">
        <v>43</v>
      </c>
      <c r="I43" s="115">
        <v>126</v>
      </c>
      <c r="J43" s="115">
        <v>126</v>
      </c>
      <c r="K43" s="115">
        <v>123</v>
      </c>
      <c r="L43" s="116">
        <v>418</v>
      </c>
    </row>
    <row r="44" spans="1:12" ht="17.25" hidden="1" customHeight="1" outlineLevel="1" x14ac:dyDescent="0.4">
      <c r="A44" s="42" t="s">
        <v>27</v>
      </c>
      <c r="B44" s="195">
        <v>42</v>
      </c>
      <c r="C44" s="172">
        <v>0</v>
      </c>
      <c r="D44" s="172">
        <v>0</v>
      </c>
      <c r="E44" s="172">
        <v>0</v>
      </c>
      <c r="F44" s="180">
        <v>0</v>
      </c>
      <c r="G44" s="196"/>
      <c r="H44" s="110">
        <v>0</v>
      </c>
      <c r="I44" s="111">
        <v>6</v>
      </c>
      <c r="J44" s="111">
        <v>107</v>
      </c>
      <c r="K44" s="111">
        <v>44</v>
      </c>
      <c r="L44" s="112">
        <v>157</v>
      </c>
    </row>
    <row r="45" spans="1:12" s="99" customFormat="1" collapsed="1" x14ac:dyDescent="0.25">
      <c r="A45" s="87" t="s">
        <v>58</v>
      </c>
      <c r="B45" s="175">
        <v>2872</v>
      </c>
      <c r="C45" s="172">
        <v>0</v>
      </c>
      <c r="D45" s="172">
        <v>0</v>
      </c>
      <c r="E45" s="172">
        <v>0</v>
      </c>
      <c r="F45" s="180">
        <v>0</v>
      </c>
      <c r="G45" s="171"/>
      <c r="H45" s="107">
        <v>1133</v>
      </c>
      <c r="I45" s="117">
        <v>2779</v>
      </c>
      <c r="J45" s="117">
        <v>1493</v>
      </c>
      <c r="K45" s="117">
        <v>3218</v>
      </c>
      <c r="L45" s="118">
        <v>8623</v>
      </c>
    </row>
    <row r="46" spans="1:12" x14ac:dyDescent="0.25">
      <c r="A46" s="42"/>
      <c r="B46" s="176"/>
      <c r="C46" s="172"/>
      <c r="D46" s="172"/>
      <c r="E46" s="172"/>
      <c r="F46" s="180"/>
      <c r="G46" s="172"/>
      <c r="H46" s="107"/>
      <c r="I46" s="109"/>
      <c r="J46" s="109"/>
      <c r="K46" s="109"/>
      <c r="L46" s="119"/>
    </row>
    <row r="47" spans="1:12" x14ac:dyDescent="0.25">
      <c r="A47" s="42"/>
      <c r="B47" s="176"/>
      <c r="C47" s="172"/>
      <c r="D47" s="172"/>
      <c r="E47" s="172"/>
      <c r="F47" s="180"/>
      <c r="G47" s="172"/>
      <c r="H47" s="107"/>
      <c r="I47" s="109"/>
      <c r="J47" s="109"/>
      <c r="K47" s="109"/>
      <c r="L47" s="119"/>
    </row>
    <row r="48" spans="1:12" s="99" customFormat="1" x14ac:dyDescent="0.25">
      <c r="A48" s="87" t="s">
        <v>18</v>
      </c>
      <c r="B48" s="175">
        <v>71281</v>
      </c>
      <c r="C48" s="171">
        <v>0</v>
      </c>
      <c r="D48" s="171">
        <v>0</v>
      </c>
      <c r="E48" s="171">
        <v>0</v>
      </c>
      <c r="F48" s="179"/>
      <c r="G48" s="171"/>
      <c r="H48" s="107">
        <v>73458</v>
      </c>
      <c r="I48" s="117">
        <v>70177</v>
      </c>
      <c r="J48" s="117">
        <v>71983</v>
      </c>
      <c r="K48" s="117">
        <v>74825</v>
      </c>
      <c r="L48" s="118"/>
    </row>
    <row r="49" spans="1:12" s="99" customFormat="1" ht="7.5" customHeight="1" x14ac:dyDescent="0.25">
      <c r="A49" s="87"/>
      <c r="B49" s="176"/>
      <c r="C49" s="172"/>
      <c r="D49" s="172"/>
      <c r="E49" s="172"/>
      <c r="F49" s="180"/>
      <c r="G49" s="172"/>
      <c r="H49" s="107"/>
      <c r="I49" s="117"/>
      <c r="J49" s="108"/>
      <c r="K49" s="117"/>
      <c r="L49" s="118"/>
    </row>
    <row r="50" spans="1:12" ht="15" hidden="1" customHeight="1" outlineLevel="1" x14ac:dyDescent="0.25">
      <c r="A50" s="42" t="s">
        <v>19</v>
      </c>
      <c r="B50" s="176">
        <v>32189</v>
      </c>
      <c r="C50" s="171">
        <v>0</v>
      </c>
      <c r="D50" s="171">
        <v>0</v>
      </c>
      <c r="E50" s="171">
        <v>0</v>
      </c>
      <c r="F50" s="180"/>
      <c r="G50" s="172"/>
      <c r="H50" s="106">
        <v>34750</v>
      </c>
      <c r="I50" s="115">
        <v>35040</v>
      </c>
      <c r="J50" s="115">
        <v>33975</v>
      </c>
      <c r="K50" s="115">
        <v>31480</v>
      </c>
      <c r="L50" s="105"/>
    </row>
    <row r="51" spans="1:12" ht="15" hidden="1" customHeight="1" outlineLevel="1" x14ac:dyDescent="0.25">
      <c r="A51" s="42" t="s">
        <v>21</v>
      </c>
      <c r="B51" s="176">
        <v>17189</v>
      </c>
      <c r="C51" s="171">
        <v>0</v>
      </c>
      <c r="D51" s="171">
        <v>0</v>
      </c>
      <c r="E51" s="171">
        <v>0</v>
      </c>
      <c r="F51" s="180"/>
      <c r="G51" s="172"/>
      <c r="H51" s="106">
        <v>17270</v>
      </c>
      <c r="I51" s="115">
        <v>14199</v>
      </c>
      <c r="J51" s="115">
        <v>17790</v>
      </c>
      <c r="K51" s="115">
        <v>22214</v>
      </c>
      <c r="L51" s="105"/>
    </row>
    <row r="52" spans="1:12" s="99" customFormat="1" collapsed="1" x14ac:dyDescent="0.25">
      <c r="A52" s="87" t="s">
        <v>22</v>
      </c>
      <c r="B52" s="175">
        <v>49378</v>
      </c>
      <c r="C52" s="171">
        <v>0</v>
      </c>
      <c r="D52" s="171">
        <v>0</v>
      </c>
      <c r="E52" s="171">
        <v>0</v>
      </c>
      <c r="F52" s="179"/>
      <c r="G52" s="171"/>
      <c r="H52" s="107">
        <v>52020</v>
      </c>
      <c r="I52" s="117">
        <v>49239</v>
      </c>
      <c r="J52" s="117">
        <v>51765</v>
      </c>
      <c r="K52" s="117">
        <v>53694</v>
      </c>
      <c r="L52" s="103"/>
    </row>
    <row r="53" spans="1:12" s="99" customFormat="1" ht="7.5" customHeight="1" x14ac:dyDescent="0.25">
      <c r="A53" s="87"/>
      <c r="B53" s="175"/>
      <c r="C53" s="171"/>
      <c r="D53" s="171"/>
      <c r="E53" s="171"/>
      <c r="F53" s="179"/>
      <c r="G53" s="171"/>
      <c r="H53" s="107"/>
      <c r="I53" s="117"/>
      <c r="J53" s="117"/>
      <c r="K53" s="117"/>
      <c r="L53" s="103"/>
    </row>
    <row r="54" spans="1:12" s="99" customFormat="1" x14ac:dyDescent="0.25">
      <c r="A54" s="87" t="s">
        <v>29</v>
      </c>
      <c r="B54" s="175">
        <v>21903</v>
      </c>
      <c r="C54" s="171">
        <v>0</v>
      </c>
      <c r="D54" s="171">
        <v>0</v>
      </c>
      <c r="E54" s="171">
        <v>0</v>
      </c>
      <c r="F54" s="179"/>
      <c r="G54" s="171"/>
      <c r="H54" s="107">
        <v>21438</v>
      </c>
      <c r="I54" s="117">
        <v>20938</v>
      </c>
      <c r="J54" s="117">
        <v>20218</v>
      </c>
      <c r="K54" s="117">
        <v>21131</v>
      </c>
      <c r="L54" s="103"/>
    </row>
    <row r="55" spans="1:12" ht="7.5" customHeight="1" x14ac:dyDescent="0.25">
      <c r="A55" s="42"/>
      <c r="B55" s="176"/>
      <c r="C55" s="172"/>
      <c r="D55" s="172"/>
      <c r="E55" s="172"/>
      <c r="F55" s="180"/>
      <c r="G55" s="172"/>
      <c r="H55" s="107"/>
      <c r="I55" s="115"/>
      <c r="J55" s="115"/>
      <c r="K55" s="115"/>
      <c r="L55" s="116"/>
    </row>
    <row r="56" spans="1:12" s="99" customFormat="1" x14ac:dyDescent="0.25">
      <c r="A56" s="87" t="s">
        <v>59</v>
      </c>
      <c r="B56" s="175">
        <v>84</v>
      </c>
      <c r="C56" s="171">
        <v>210</v>
      </c>
      <c r="D56" s="172">
        <v>0</v>
      </c>
      <c r="E56" s="172">
        <v>0</v>
      </c>
      <c r="F56" s="180"/>
      <c r="G56" s="172"/>
      <c r="H56" s="107">
        <v>14</v>
      </c>
      <c r="I56" s="117">
        <v>59</v>
      </c>
      <c r="J56" s="117">
        <v>304</v>
      </c>
      <c r="K56" s="117">
        <v>420</v>
      </c>
      <c r="L56" s="118"/>
    </row>
    <row r="57" spans="1:12" s="99" customFormat="1" ht="7.5" customHeight="1" x14ac:dyDescent="0.25">
      <c r="A57" s="87"/>
      <c r="B57" s="176"/>
      <c r="C57" s="172"/>
      <c r="D57" s="172"/>
      <c r="E57" s="172"/>
      <c r="F57" s="180"/>
      <c r="G57" s="172"/>
      <c r="H57" s="107"/>
      <c r="I57" s="117"/>
      <c r="J57" s="108"/>
      <c r="K57" s="117"/>
      <c r="L57" s="118"/>
    </row>
    <row r="58" spans="1:12" s="99" customFormat="1" x14ac:dyDescent="0.25">
      <c r="A58" s="120" t="s">
        <v>60</v>
      </c>
      <c r="B58" s="176"/>
      <c r="C58" s="172"/>
      <c r="D58" s="172"/>
      <c r="E58" s="172"/>
      <c r="F58" s="180"/>
      <c r="G58" s="172"/>
      <c r="H58" s="107"/>
      <c r="I58" s="108"/>
      <c r="J58" s="108"/>
      <c r="K58" s="108"/>
      <c r="L58" s="118"/>
    </row>
    <row r="59" spans="1:12" s="99" customFormat="1" x14ac:dyDescent="0.25">
      <c r="A59" s="87" t="s">
        <v>61</v>
      </c>
      <c r="B59" s="177"/>
      <c r="C59" s="173"/>
      <c r="D59" s="173"/>
      <c r="E59" s="173"/>
      <c r="F59" s="181"/>
      <c r="G59" s="173"/>
      <c r="H59" s="142"/>
      <c r="I59" s="123"/>
      <c r="J59" s="123"/>
      <c r="K59" s="123"/>
      <c r="L59" s="143"/>
    </row>
    <row r="60" spans="1:12" s="99" customFormat="1" ht="15.75" thickBot="1" x14ac:dyDescent="0.3">
      <c r="A60" s="125" t="s">
        <v>62</v>
      </c>
      <c r="B60" s="146"/>
      <c r="C60" s="128"/>
      <c r="D60" s="128"/>
      <c r="E60" s="128"/>
      <c r="F60" s="145"/>
      <c r="G60" s="122"/>
      <c r="H60" s="146"/>
      <c r="I60" s="132"/>
      <c r="J60" s="132"/>
      <c r="K60" s="132"/>
      <c r="L60" s="147"/>
    </row>
  </sheetData>
  <pageMargins left="0.7" right="0.7" top="0.75" bottom="0.75" header="0.3" footer="0.3"/>
  <pageSetup scale="55"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59999389629810485"/>
  </sheetPr>
  <dimension ref="A1:AI67"/>
  <sheetViews>
    <sheetView showGridLines="0" workbookViewId="0">
      <selection activeCell="C13" sqref="C13"/>
    </sheetView>
  </sheetViews>
  <sheetFormatPr defaultColWidth="9.140625" defaultRowHeight="15" outlineLevelRow="1" x14ac:dyDescent="0.25"/>
  <cols>
    <col min="1" max="1" width="44.5703125" style="94" customWidth="1"/>
    <col min="2" max="3" width="9" style="94" customWidth="1"/>
    <col min="4" max="4" width="9" style="94" customWidth="1" collapsed="1"/>
    <col min="5" max="5" width="8.5703125" style="94" customWidth="1" collapsed="1"/>
    <col min="6" max="6" width="9" style="94" customWidth="1"/>
    <col min="7" max="7" width="3" style="94" customWidth="1"/>
    <col min="8" max="9" width="9" style="94" customWidth="1"/>
    <col min="10" max="11" width="9" style="94" customWidth="1" collapsed="1"/>
    <col min="12" max="12" width="10.5703125" style="94" customWidth="1"/>
    <col min="13" max="13" width="5.140625" style="94" customWidth="1"/>
    <col min="14" max="15" width="9" style="94" customWidth="1"/>
    <col min="16" max="17" width="9" style="94" customWidth="1" collapsed="1"/>
    <col min="18" max="18" width="9" style="94" customWidth="1"/>
    <col min="19" max="19" width="5.140625" style="94" customWidth="1"/>
    <col min="20" max="21" width="9" style="94" customWidth="1"/>
    <col min="22" max="23" width="9" style="94" customWidth="1" collapsed="1"/>
    <col min="24" max="24" width="10.5703125" style="94" customWidth="1"/>
    <col min="25" max="25" width="3" style="94" customWidth="1"/>
    <col min="26" max="26" width="9" style="94" customWidth="1"/>
    <col min="27" max="27" width="9.5703125" style="94" customWidth="1"/>
    <col min="28" max="28" width="9" style="94" customWidth="1" collapsed="1"/>
    <col min="29" max="29" width="9.5703125" style="94" customWidth="1" collapsed="1"/>
    <col min="30" max="30" width="9" style="94" customWidth="1"/>
    <col min="31" max="31" width="3" style="94" customWidth="1"/>
    <col min="32" max="32" width="9" style="94" customWidth="1"/>
    <col min="33" max="33" width="8.5703125" style="94" customWidth="1"/>
    <col min="34" max="35" width="9" style="94" customWidth="1"/>
    <col min="36" max="16384" width="9.140625" style="94"/>
  </cols>
  <sheetData>
    <row r="1" spans="1:35" x14ac:dyDescent="0.25">
      <c r="A1" s="197" t="s">
        <v>34</v>
      </c>
      <c r="B1" s="78">
        <v>127.8</v>
      </c>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row>
    <row r="2" spans="1:35" x14ac:dyDescent="0.25">
      <c r="A2" s="5" t="s">
        <v>35</v>
      </c>
      <c r="B2" s="201">
        <v>51.2</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row>
    <row r="3" spans="1:35" ht="15" customHeight="1" x14ac:dyDescent="0.25">
      <c r="A3" s="42" t="s">
        <v>36</v>
      </c>
      <c r="B3" s="201">
        <v>3.4</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row>
    <row r="4" spans="1:35" s="99" customFormat="1" ht="15" customHeight="1" x14ac:dyDescent="0.25">
      <c r="A4" s="5" t="s">
        <v>37</v>
      </c>
      <c r="B4" s="201">
        <v>73.2</v>
      </c>
      <c r="C4" s="96"/>
      <c r="D4" s="96"/>
      <c r="E4" s="96"/>
      <c r="F4"/>
      <c r="G4" s="88"/>
      <c r="H4" s="96"/>
      <c r="I4" s="96"/>
      <c r="J4" s="96"/>
      <c r="K4" s="96"/>
      <c r="L4" s="96"/>
      <c r="M4" s="88"/>
      <c r="N4" s="96"/>
      <c r="O4" s="96"/>
      <c r="P4" s="96"/>
      <c r="Q4" s="96"/>
      <c r="R4" s="96"/>
      <c r="S4" s="88"/>
      <c r="T4" s="88"/>
      <c r="U4" s="88"/>
      <c r="V4" s="88"/>
      <c r="W4" s="88"/>
      <c r="X4" s="88"/>
      <c r="Y4" s="88"/>
      <c r="Z4" s="88"/>
      <c r="AA4" s="88"/>
      <c r="AB4" s="88"/>
      <c r="AC4" s="88"/>
      <c r="AD4" s="88"/>
      <c r="AE4" s="88"/>
      <c r="AF4" s="96"/>
      <c r="AG4" s="96"/>
      <c r="AH4" s="96"/>
      <c r="AI4" s="96"/>
    </row>
    <row r="5" spans="1:35" s="99" customFormat="1" ht="15" customHeight="1" x14ac:dyDescent="0.25">
      <c r="A5" s="5"/>
      <c r="B5" s="201"/>
      <c r="C5" s="96"/>
      <c r="D5" s="96"/>
      <c r="E5" s="96"/>
      <c r="F5" s="96"/>
      <c r="G5" s="88"/>
      <c r="H5" s="96"/>
      <c r="I5" s="96"/>
      <c r="J5" s="96"/>
      <c r="K5" s="96"/>
      <c r="L5" s="96"/>
      <c r="M5" s="88"/>
      <c r="N5" s="96"/>
      <c r="O5" s="96"/>
      <c r="P5" s="96"/>
      <c r="Q5" s="96"/>
      <c r="R5" s="96"/>
      <c r="S5" s="88"/>
      <c r="T5" s="88"/>
      <c r="U5" s="88"/>
      <c r="V5" s="88"/>
      <c r="W5" s="88"/>
      <c r="X5" s="88"/>
      <c r="Y5" s="88"/>
      <c r="Z5" s="88"/>
      <c r="AA5" s="88"/>
      <c r="AB5" s="88"/>
      <c r="AC5" s="88"/>
      <c r="AD5" s="88"/>
      <c r="AE5" s="88"/>
      <c r="AF5" s="96"/>
      <c r="AG5" s="96"/>
      <c r="AH5" s="96"/>
      <c r="AI5" s="96"/>
    </row>
    <row r="6" spans="1:35" s="99" customFormat="1" x14ac:dyDescent="0.25">
      <c r="A6" s="5"/>
      <c r="B6" s="201"/>
      <c r="C6" s="96"/>
      <c r="D6" s="96"/>
      <c r="E6" s="96"/>
      <c r="F6" s="96"/>
      <c r="G6" s="88"/>
      <c r="H6" s="96"/>
      <c r="I6" s="96"/>
      <c r="J6" s="96"/>
      <c r="K6" s="96"/>
      <c r="L6" s="96"/>
      <c r="M6" s="88"/>
      <c r="N6" s="96"/>
      <c r="O6" s="96"/>
      <c r="P6" s="96"/>
      <c r="Q6" s="96"/>
      <c r="R6" s="96"/>
      <c r="S6" s="88"/>
      <c r="T6" s="88"/>
      <c r="U6" s="88"/>
      <c r="V6" s="88"/>
      <c r="W6" s="88"/>
      <c r="X6" s="88"/>
      <c r="Y6" s="88"/>
      <c r="Z6" s="88"/>
      <c r="AA6" s="88"/>
      <c r="AB6" s="88"/>
      <c r="AC6" s="88"/>
      <c r="AD6" s="88"/>
      <c r="AE6" s="88"/>
      <c r="AF6" s="96"/>
      <c r="AG6" s="96"/>
      <c r="AH6" s="96"/>
      <c r="AI6" s="96"/>
    </row>
    <row r="7" spans="1:35" s="99" customFormat="1" ht="15" customHeight="1" x14ac:dyDescent="0.25">
      <c r="A7" s="5"/>
      <c r="B7" s="201"/>
      <c r="C7" s="96"/>
      <c r="D7" s="96"/>
      <c r="E7" s="96"/>
      <c r="F7" s="96"/>
      <c r="G7" s="88"/>
      <c r="H7" s="96"/>
      <c r="I7" s="96"/>
      <c r="J7" s="96"/>
      <c r="K7" s="96"/>
      <c r="L7" s="96"/>
      <c r="M7" s="88"/>
      <c r="N7" s="96"/>
      <c r="O7" s="96"/>
      <c r="P7" s="96"/>
      <c r="Q7" s="96"/>
      <c r="R7" s="96"/>
      <c r="S7" s="88"/>
      <c r="T7" s="88"/>
      <c r="U7" s="88"/>
      <c r="V7" s="88"/>
      <c r="W7" s="88"/>
      <c r="X7" s="88"/>
      <c r="Y7" s="88"/>
      <c r="Z7" s="88"/>
      <c r="AA7" s="88"/>
      <c r="AB7" s="88"/>
      <c r="AC7" s="88"/>
      <c r="AD7" s="88"/>
      <c r="AE7" s="88"/>
      <c r="AF7" s="96"/>
      <c r="AG7" s="96"/>
      <c r="AH7" s="96"/>
      <c r="AI7" s="96"/>
    </row>
    <row r="8" spans="1:35" s="99" customFormat="1" ht="15" customHeight="1" x14ac:dyDescent="0.25">
      <c r="A8" s="5" t="s">
        <v>111</v>
      </c>
      <c r="B8" s="201">
        <v>85.9</v>
      </c>
      <c r="C8" s="96"/>
      <c r="D8" s="96"/>
      <c r="E8" s="96"/>
      <c r="F8" s="96"/>
      <c r="G8" s="88"/>
      <c r="H8" s="96"/>
      <c r="I8" s="96"/>
      <c r="J8" s="96"/>
      <c r="K8" s="96"/>
      <c r="L8" s="96"/>
      <c r="M8" s="88"/>
      <c r="N8" s="96"/>
      <c r="O8" s="96"/>
      <c r="P8" s="96"/>
      <c r="Q8" s="96"/>
      <c r="R8" s="96"/>
      <c r="S8" s="88"/>
      <c r="T8" s="88"/>
      <c r="U8" s="88"/>
      <c r="V8" s="88"/>
      <c r="W8" s="88"/>
      <c r="X8" s="88"/>
      <c r="Y8" s="88"/>
      <c r="Z8" s="88"/>
      <c r="AA8" s="88"/>
      <c r="AB8" s="88"/>
      <c r="AC8" s="88"/>
      <c r="AD8" s="88"/>
      <c r="AE8" s="88"/>
      <c r="AF8" s="96"/>
      <c r="AG8" s="96"/>
      <c r="AH8" s="96"/>
      <c r="AI8" s="96"/>
    </row>
    <row r="9" spans="1:35" s="99" customFormat="1" ht="15" customHeight="1" x14ac:dyDescent="0.25">
      <c r="A9" s="5" t="s">
        <v>112</v>
      </c>
      <c r="B9" s="201">
        <v>3.3</v>
      </c>
      <c r="C9" s="96"/>
      <c r="D9" s="96"/>
      <c r="E9" s="96"/>
      <c r="F9" s="96"/>
      <c r="G9" s="88"/>
      <c r="H9" s="96"/>
      <c r="I9" s="96"/>
      <c r="J9" s="96"/>
      <c r="K9" s="96"/>
      <c r="L9" s="96"/>
      <c r="M9" s="88"/>
      <c r="N9" s="96"/>
      <c r="O9" s="96"/>
      <c r="P9" s="96"/>
      <c r="Q9" s="96"/>
      <c r="R9" s="96"/>
      <c r="S9" s="88"/>
      <c r="T9" s="88"/>
      <c r="U9" s="88"/>
      <c r="V9" s="88"/>
      <c r="W9" s="88"/>
      <c r="X9" s="88"/>
      <c r="Y9" s="88"/>
      <c r="Z9" s="88"/>
      <c r="AA9" s="88"/>
      <c r="AB9" s="88"/>
      <c r="AC9" s="88"/>
      <c r="AD9" s="88"/>
      <c r="AE9" s="88"/>
      <c r="AF9" s="96"/>
      <c r="AG9" s="96"/>
      <c r="AH9" s="96"/>
      <c r="AI9" s="96"/>
    </row>
    <row r="10" spans="1:35" s="99" customFormat="1" ht="15" customHeight="1" x14ac:dyDescent="0.25">
      <c r="A10" s="5" t="s">
        <v>113</v>
      </c>
      <c r="B10" s="201">
        <v>0.5</v>
      </c>
      <c r="C10" s="96"/>
      <c r="D10" s="96"/>
      <c r="E10" s="96"/>
      <c r="F10" s="96"/>
      <c r="G10" s="88"/>
      <c r="H10" s="96"/>
      <c r="I10" s="96"/>
      <c r="J10" s="96"/>
      <c r="K10" s="96"/>
      <c r="L10" s="96"/>
      <c r="M10" s="88"/>
      <c r="N10" s="96"/>
      <c r="O10" s="96"/>
      <c r="P10" s="96"/>
      <c r="Q10" s="96"/>
      <c r="R10" s="96"/>
      <c r="S10" s="88"/>
      <c r="T10" s="88"/>
      <c r="U10" s="88"/>
      <c r="V10" s="88"/>
      <c r="W10" s="88"/>
      <c r="X10" s="88"/>
      <c r="Y10" s="88"/>
      <c r="Z10" s="88"/>
      <c r="AA10" s="88"/>
      <c r="AB10" s="88"/>
      <c r="AC10" s="88"/>
      <c r="AD10" s="88"/>
      <c r="AE10" s="88"/>
      <c r="AF10" s="96"/>
      <c r="AG10" s="96"/>
      <c r="AH10" s="96"/>
      <c r="AI10" s="96"/>
    </row>
    <row r="11" spans="1:35" s="99" customFormat="1" ht="15" customHeight="1" x14ac:dyDescent="0.25">
      <c r="A11" s="5"/>
      <c r="B11" s="201"/>
      <c r="C11" s="96"/>
      <c r="D11" s="96"/>
      <c r="E11" s="96"/>
      <c r="F11" s="96"/>
      <c r="G11" s="88"/>
      <c r="H11" s="96"/>
      <c r="I11" s="96"/>
      <c r="J11" s="96"/>
      <c r="K11" s="96"/>
      <c r="L11" s="96"/>
      <c r="M11" s="88"/>
      <c r="N11" s="96"/>
      <c r="O11" s="96"/>
      <c r="P11" s="96"/>
      <c r="Q11" s="96"/>
      <c r="R11" s="96"/>
      <c r="S11" s="88"/>
      <c r="T11" s="88"/>
      <c r="U11" s="88"/>
      <c r="V11" s="88"/>
      <c r="W11" s="88"/>
      <c r="X11" s="88"/>
      <c r="Y11" s="88"/>
      <c r="Z11" s="88"/>
      <c r="AA11" s="88"/>
      <c r="AB11" s="88"/>
      <c r="AC11" s="88"/>
      <c r="AD11" s="88"/>
      <c r="AE11" s="88"/>
      <c r="AF11" s="96"/>
      <c r="AG11" s="96"/>
      <c r="AH11" s="96"/>
      <c r="AI11" s="96"/>
    </row>
    <row r="12" spans="1:35" s="99" customFormat="1" x14ac:dyDescent="0.25">
      <c r="A12" s="5" t="s">
        <v>114</v>
      </c>
      <c r="B12" s="202">
        <v>229.3</v>
      </c>
      <c r="C12" s="102"/>
      <c r="D12" s="102"/>
      <c r="E12" s="102"/>
      <c r="F12" s="102"/>
      <c r="G12" s="88"/>
      <c r="H12" s="102"/>
      <c r="I12" s="102"/>
      <c r="J12" s="102"/>
      <c r="K12" s="102"/>
      <c r="L12" s="102"/>
      <c r="M12" s="88"/>
      <c r="N12" s="102"/>
      <c r="O12" s="102"/>
      <c r="P12" s="102"/>
      <c r="Q12" s="102"/>
      <c r="R12" s="102"/>
      <c r="S12" s="88"/>
      <c r="T12" s="88"/>
      <c r="U12" s="88"/>
      <c r="V12" s="88"/>
      <c r="W12" s="88"/>
      <c r="X12" s="88"/>
      <c r="Y12" s="88"/>
      <c r="Z12" s="88"/>
      <c r="AA12" s="88"/>
      <c r="AB12" s="88"/>
      <c r="AC12" s="88"/>
      <c r="AD12" s="88"/>
      <c r="AE12" s="88"/>
      <c r="AF12" s="102"/>
      <c r="AG12" s="102"/>
      <c r="AH12" s="102"/>
      <c r="AI12" s="102"/>
    </row>
    <row r="13" spans="1:35" x14ac:dyDescent="0.25">
      <c r="A13" s="5" t="s">
        <v>98</v>
      </c>
      <c r="B13" s="201">
        <v>57.6</v>
      </c>
      <c r="C13" s="104"/>
      <c r="D13" s="104"/>
      <c r="E13" s="104"/>
      <c r="F13" s="104"/>
      <c r="G13" s="76"/>
      <c r="H13" s="104"/>
      <c r="I13" s="104"/>
      <c r="J13" s="104"/>
      <c r="K13" s="104"/>
      <c r="L13" s="104"/>
      <c r="M13" s="76"/>
      <c r="N13" s="104"/>
      <c r="O13" s="104"/>
      <c r="P13" s="104"/>
      <c r="Q13" s="104"/>
      <c r="R13" s="104"/>
      <c r="S13" s="76"/>
      <c r="T13" s="76"/>
      <c r="U13" s="76"/>
      <c r="V13" s="76"/>
      <c r="W13" s="76"/>
      <c r="X13" s="76"/>
      <c r="Y13" s="76"/>
      <c r="Z13" s="76"/>
      <c r="AA13" s="76"/>
      <c r="AB13" s="76"/>
      <c r="AC13" s="76"/>
      <c r="AD13" s="76"/>
      <c r="AE13" s="76"/>
      <c r="AF13" s="104"/>
      <c r="AG13" s="104"/>
      <c r="AH13" s="104"/>
      <c r="AI13" s="104"/>
    </row>
    <row r="14" spans="1:35" x14ac:dyDescent="0.25">
      <c r="A14" s="5" t="s">
        <v>99</v>
      </c>
      <c r="B14" s="201">
        <v>171.7</v>
      </c>
      <c r="C14" s="104"/>
      <c r="D14" s="104"/>
      <c r="E14" s="104"/>
      <c r="F14" s="104"/>
      <c r="G14" s="76"/>
      <c r="H14" s="104"/>
      <c r="I14" s="104"/>
      <c r="J14" s="104"/>
      <c r="K14" s="104"/>
      <c r="L14" s="104"/>
      <c r="M14" s="76"/>
      <c r="N14" s="104"/>
      <c r="O14" s="104"/>
      <c r="P14" s="104"/>
      <c r="Q14" s="104"/>
      <c r="R14" s="104"/>
      <c r="S14" s="76"/>
      <c r="T14" s="76"/>
      <c r="U14" s="76"/>
      <c r="V14" s="76"/>
      <c r="W14" s="76"/>
      <c r="X14" s="76"/>
      <c r="Y14" s="76"/>
      <c r="Z14" s="76"/>
      <c r="AA14" s="76"/>
      <c r="AB14" s="76"/>
      <c r="AC14" s="76"/>
      <c r="AD14" s="76"/>
      <c r="AE14" s="76"/>
      <c r="AF14" s="104"/>
      <c r="AG14" s="104"/>
      <c r="AH14" s="104"/>
      <c r="AI14" s="104"/>
    </row>
    <row r="15" spans="1:35" x14ac:dyDescent="0.25">
      <c r="A15" s="5"/>
      <c r="B15" s="201"/>
      <c r="C15" s="104"/>
      <c r="D15" s="104"/>
      <c r="E15" s="104"/>
      <c r="F15" s="104"/>
      <c r="G15" s="76"/>
      <c r="H15" s="104"/>
      <c r="I15" s="104"/>
      <c r="J15" s="104"/>
      <c r="K15" s="104"/>
      <c r="L15" s="104"/>
      <c r="M15" s="76"/>
      <c r="N15" s="104"/>
      <c r="O15" s="104"/>
      <c r="P15" s="104"/>
      <c r="Q15" s="104"/>
      <c r="R15" s="104"/>
      <c r="S15" s="76"/>
      <c r="T15" s="76"/>
      <c r="U15" s="76"/>
      <c r="V15" s="76"/>
      <c r="W15" s="76"/>
      <c r="X15" s="76"/>
      <c r="Y15" s="76"/>
      <c r="Z15" s="76"/>
      <c r="AA15" s="76"/>
      <c r="AB15" s="76"/>
      <c r="AC15" s="76"/>
      <c r="AD15" s="76"/>
      <c r="AE15" s="76"/>
      <c r="AF15" s="104"/>
      <c r="AG15" s="104"/>
      <c r="AH15" s="104"/>
      <c r="AI15" s="104"/>
    </row>
    <row r="16" spans="1:35" ht="15.75" thickBot="1" x14ac:dyDescent="0.3">
      <c r="A16" s="15" t="s">
        <v>95</v>
      </c>
      <c r="B16" s="203">
        <v>88.5</v>
      </c>
      <c r="C16" s="104"/>
      <c r="D16" s="104"/>
      <c r="E16" s="104"/>
      <c r="F16" s="104"/>
      <c r="G16" s="76"/>
      <c r="H16" s="104"/>
      <c r="I16" s="104"/>
      <c r="J16" s="104"/>
      <c r="K16" s="104"/>
      <c r="L16" s="104"/>
      <c r="M16" s="76"/>
      <c r="N16" s="104"/>
      <c r="O16" s="104"/>
      <c r="P16" s="104"/>
      <c r="Q16" s="104"/>
      <c r="R16" s="104"/>
      <c r="S16" s="76"/>
      <c r="T16" s="76"/>
      <c r="U16" s="76"/>
      <c r="V16" s="76"/>
      <c r="W16" s="76"/>
      <c r="X16" s="76"/>
      <c r="Y16" s="76"/>
      <c r="Z16" s="76"/>
      <c r="AA16" s="76"/>
      <c r="AB16" s="76"/>
      <c r="AC16" s="76"/>
      <c r="AD16" s="76"/>
      <c r="AE16" s="76"/>
      <c r="AF16" s="104"/>
      <c r="AG16" s="104"/>
      <c r="AH16" s="104"/>
      <c r="AI16" s="104"/>
    </row>
    <row r="17" spans="1:35" x14ac:dyDescent="0.25">
      <c r="A17" s="5"/>
      <c r="B17" s="205"/>
      <c r="C17" s="104"/>
      <c r="D17" s="104"/>
      <c r="E17" s="104"/>
      <c r="F17" s="104"/>
      <c r="G17" s="76"/>
      <c r="H17" s="104"/>
      <c r="I17" s="104"/>
      <c r="J17" s="104"/>
      <c r="K17" s="104"/>
      <c r="L17" s="104"/>
      <c r="M17" s="76"/>
      <c r="N17" s="104"/>
      <c r="O17" s="104"/>
      <c r="P17" s="104"/>
      <c r="Q17" s="104"/>
      <c r="R17" s="104"/>
      <c r="S17" s="76"/>
      <c r="T17" s="76"/>
      <c r="U17" s="76"/>
      <c r="V17" s="76"/>
      <c r="W17" s="76"/>
      <c r="X17" s="76"/>
      <c r="Y17" s="76"/>
      <c r="Z17" s="76"/>
      <c r="AA17" s="76"/>
      <c r="AB17" s="76"/>
      <c r="AC17" s="76"/>
      <c r="AD17" s="76"/>
      <c r="AE17" s="76"/>
      <c r="AF17" s="104"/>
      <c r="AG17" s="104"/>
      <c r="AH17" s="104"/>
      <c r="AI17" s="104"/>
    </row>
    <row r="18" spans="1:35" x14ac:dyDescent="0.25">
      <c r="A18" s="5"/>
      <c r="B18" s="205"/>
      <c r="C18" s="104"/>
      <c r="D18" s="104"/>
      <c r="E18" s="104"/>
      <c r="F18" s="104"/>
      <c r="G18" s="76"/>
      <c r="H18" s="104"/>
      <c r="I18" s="104"/>
      <c r="J18" s="104"/>
      <c r="K18" s="104"/>
      <c r="L18" s="104"/>
      <c r="M18" s="76"/>
      <c r="N18" s="104"/>
      <c r="O18" s="104"/>
      <c r="P18" s="104"/>
      <c r="Q18" s="104"/>
      <c r="R18" s="104"/>
      <c r="S18" s="76"/>
      <c r="T18" s="76"/>
      <c r="U18" s="76"/>
      <c r="V18" s="76"/>
      <c r="W18" s="76"/>
      <c r="X18" s="76"/>
      <c r="Y18" s="76"/>
      <c r="Z18" s="76"/>
      <c r="AA18" s="76"/>
      <c r="AB18" s="76"/>
      <c r="AC18" s="76"/>
      <c r="AD18" s="76"/>
      <c r="AE18" s="76"/>
      <c r="AF18" s="104"/>
      <c r="AG18" s="104"/>
      <c r="AH18" s="104"/>
      <c r="AI18" s="104"/>
    </row>
    <row r="19" spans="1:35" ht="15.75" thickBot="1" x14ac:dyDescent="0.3">
      <c r="A19" s="42"/>
      <c r="B19" s="104"/>
      <c r="C19" s="104"/>
      <c r="D19" s="104"/>
      <c r="E19" s="104"/>
      <c r="F19" s="104"/>
      <c r="G19" s="76"/>
      <c r="H19" s="104"/>
      <c r="I19" s="104"/>
      <c r="J19" s="104"/>
      <c r="K19" s="104"/>
      <c r="L19" s="104"/>
      <c r="M19" s="76"/>
      <c r="N19" s="104"/>
      <c r="O19" s="104"/>
      <c r="P19" s="104"/>
      <c r="Q19" s="104"/>
      <c r="R19" s="104"/>
      <c r="S19" s="76"/>
      <c r="T19" s="76"/>
      <c r="U19" s="76"/>
      <c r="V19" s="76"/>
      <c r="W19" s="76"/>
      <c r="X19" s="76"/>
      <c r="Y19" s="76"/>
      <c r="Z19" s="76"/>
      <c r="AA19" s="76"/>
      <c r="AB19" s="76"/>
      <c r="AC19" s="76"/>
      <c r="AD19" s="76"/>
      <c r="AE19" s="76"/>
      <c r="AF19" s="104"/>
      <c r="AG19" s="104"/>
      <c r="AH19" s="104"/>
      <c r="AI19" s="104"/>
    </row>
    <row r="20" spans="1:35" ht="15.75" thickBot="1" x14ac:dyDescent="0.3">
      <c r="A20" s="42"/>
      <c r="B20" s="236">
        <v>2011</v>
      </c>
      <c r="C20" s="237"/>
      <c r="D20" s="237"/>
      <c r="E20" s="237"/>
      <c r="F20" s="238"/>
      <c r="G20" s="76"/>
      <c r="H20" s="236">
        <v>2010</v>
      </c>
      <c r="I20" s="237"/>
      <c r="J20" s="237"/>
      <c r="K20" s="237"/>
      <c r="L20" s="238"/>
      <c r="M20" s="76"/>
      <c r="N20" s="236">
        <v>2009</v>
      </c>
      <c r="O20" s="237"/>
      <c r="P20" s="237"/>
      <c r="Q20" s="237"/>
      <c r="R20" s="238"/>
      <c r="S20" s="76"/>
      <c r="T20" s="236">
        <v>2008</v>
      </c>
      <c r="U20" s="237"/>
      <c r="V20" s="237"/>
      <c r="W20" s="237"/>
      <c r="X20" s="238"/>
      <c r="Y20" s="76"/>
      <c r="Z20" s="236">
        <v>2007</v>
      </c>
      <c r="AA20" s="237"/>
      <c r="AB20" s="237"/>
      <c r="AC20" s="237"/>
      <c r="AD20" s="238"/>
      <c r="AE20" s="76"/>
      <c r="AF20" s="236">
        <v>2006</v>
      </c>
      <c r="AG20" s="237"/>
      <c r="AH20" s="237"/>
      <c r="AI20" s="238"/>
    </row>
    <row r="21" spans="1:35" s="154" customFormat="1" x14ac:dyDescent="0.25">
      <c r="A21" s="113"/>
      <c r="B21" s="149" t="s">
        <v>277</v>
      </c>
      <c r="C21" s="96" t="s">
        <v>278</v>
      </c>
      <c r="D21" s="96" t="s">
        <v>279</v>
      </c>
      <c r="E21" s="96" t="s">
        <v>280</v>
      </c>
      <c r="F21" s="98" t="s">
        <v>268</v>
      </c>
      <c r="G21" s="114"/>
      <c r="H21" s="149" t="s">
        <v>277</v>
      </c>
      <c r="I21" s="96" t="s">
        <v>278</v>
      </c>
      <c r="J21" s="96" t="s">
        <v>279</v>
      </c>
      <c r="K21" s="96" t="s">
        <v>280</v>
      </c>
      <c r="L21" s="98" t="s">
        <v>269</v>
      </c>
      <c r="M21" s="114"/>
      <c r="N21" s="149" t="s">
        <v>277</v>
      </c>
      <c r="O21" s="96" t="s">
        <v>278</v>
      </c>
      <c r="P21" s="96" t="s">
        <v>279</v>
      </c>
      <c r="Q21" s="96" t="s">
        <v>280</v>
      </c>
      <c r="R21" s="98" t="s">
        <v>270</v>
      </c>
      <c r="S21" s="114"/>
      <c r="T21" s="149" t="s">
        <v>277</v>
      </c>
      <c r="U21" s="96" t="s">
        <v>278</v>
      </c>
      <c r="V21" s="96" t="s">
        <v>279</v>
      </c>
      <c r="W21" s="96" t="s">
        <v>280</v>
      </c>
      <c r="X21" s="98" t="s">
        <v>271</v>
      </c>
      <c r="Y21" s="114"/>
      <c r="Z21" s="149" t="s">
        <v>277</v>
      </c>
      <c r="AA21" s="96" t="s">
        <v>278</v>
      </c>
      <c r="AB21" s="96" t="s">
        <v>279</v>
      </c>
      <c r="AC21" s="96" t="s">
        <v>280</v>
      </c>
      <c r="AD21" s="98" t="s">
        <v>272</v>
      </c>
      <c r="AE21" s="114"/>
      <c r="AF21" s="149" t="s">
        <v>278</v>
      </c>
      <c r="AG21" s="96" t="s">
        <v>279</v>
      </c>
      <c r="AH21" s="96" t="s">
        <v>280</v>
      </c>
      <c r="AI21" s="98" t="s">
        <v>273</v>
      </c>
    </row>
    <row r="22" spans="1:35" x14ac:dyDescent="0.25">
      <c r="A22" s="42"/>
      <c r="B22" s="106"/>
      <c r="C22" s="104"/>
      <c r="D22" s="104"/>
      <c r="E22" s="104"/>
      <c r="F22" s="105"/>
      <c r="G22" s="76"/>
      <c r="H22" s="106"/>
      <c r="I22" s="104"/>
      <c r="J22" s="104"/>
      <c r="K22" s="104"/>
      <c r="L22" s="105"/>
      <c r="M22" s="76"/>
      <c r="N22" s="106"/>
      <c r="O22" s="104"/>
      <c r="P22" s="104"/>
      <c r="Q22" s="104"/>
      <c r="R22" s="105"/>
      <c r="S22" s="76"/>
      <c r="T22" s="106"/>
      <c r="U22" s="104"/>
      <c r="V22" s="104"/>
      <c r="W22" s="104"/>
      <c r="X22" s="105"/>
      <c r="Y22" s="76"/>
      <c r="Z22" s="106"/>
      <c r="AA22" s="104"/>
      <c r="AB22" s="104"/>
      <c r="AC22" s="104"/>
      <c r="AD22" s="105"/>
      <c r="AE22" s="76"/>
      <c r="AF22" s="106"/>
      <c r="AG22" s="104"/>
      <c r="AH22" s="104"/>
      <c r="AI22" s="105"/>
    </row>
    <row r="23" spans="1:35" s="99" customFormat="1" x14ac:dyDescent="0.25">
      <c r="A23" s="87" t="s">
        <v>3</v>
      </c>
      <c r="B23" s="107">
        <v>246799</v>
      </c>
      <c r="C23" s="102">
        <v>255644</v>
      </c>
      <c r="D23" s="102">
        <v>277637</v>
      </c>
      <c r="E23" s="102">
        <v>50948</v>
      </c>
      <c r="F23" s="103">
        <v>831028</v>
      </c>
      <c r="G23" s="108"/>
      <c r="H23" s="107">
        <v>217402</v>
      </c>
      <c r="I23" s="102">
        <v>251353</v>
      </c>
      <c r="J23" s="102">
        <v>271334</v>
      </c>
      <c r="K23" s="102">
        <v>262423</v>
      </c>
      <c r="L23" s="103">
        <v>1002512</v>
      </c>
      <c r="M23" s="108"/>
      <c r="N23" s="107">
        <v>163002</v>
      </c>
      <c r="O23" s="102">
        <v>169351</v>
      </c>
      <c r="P23" s="102">
        <v>193283</v>
      </c>
      <c r="Q23" s="102">
        <v>219704</v>
      </c>
      <c r="R23" s="103">
        <v>745340</v>
      </c>
      <c r="S23" s="108"/>
      <c r="T23" s="107">
        <v>235991</v>
      </c>
      <c r="U23" s="102">
        <v>270172</v>
      </c>
      <c r="V23" s="102">
        <v>265645</v>
      </c>
      <c r="W23" s="102">
        <v>234537</v>
      </c>
      <c r="X23" s="103">
        <v>1006345</v>
      </c>
      <c r="Y23" s="108"/>
      <c r="Z23" s="107">
        <v>135421</v>
      </c>
      <c r="AA23" s="102">
        <v>142911</v>
      </c>
      <c r="AB23" s="102">
        <v>143394</v>
      </c>
      <c r="AC23" s="102">
        <v>148153</v>
      </c>
      <c r="AD23" s="103">
        <v>569879</v>
      </c>
      <c r="AE23" s="108"/>
      <c r="AF23" s="107">
        <v>70889</v>
      </c>
      <c r="AG23" s="102">
        <v>136993</v>
      </c>
      <c r="AH23" s="102">
        <v>144539</v>
      </c>
      <c r="AI23" s="103">
        <v>352421</v>
      </c>
    </row>
    <row r="24" spans="1:35" s="99" customFormat="1" x14ac:dyDescent="0.25">
      <c r="A24" s="87" t="s">
        <v>4</v>
      </c>
      <c r="B24" s="107">
        <v>214850</v>
      </c>
      <c r="C24" s="102">
        <v>219656</v>
      </c>
      <c r="D24" s="102">
        <v>235909</v>
      </c>
      <c r="E24" s="102">
        <v>43670</v>
      </c>
      <c r="F24" s="103">
        <v>714085</v>
      </c>
      <c r="G24" s="108"/>
      <c r="H24" s="107">
        <v>188526</v>
      </c>
      <c r="I24" s="102">
        <v>215174</v>
      </c>
      <c r="J24" s="102">
        <v>230057</v>
      </c>
      <c r="K24" s="102">
        <v>220942</v>
      </c>
      <c r="L24" s="103">
        <v>854699</v>
      </c>
      <c r="M24" s="108"/>
      <c r="N24" s="107">
        <v>138627</v>
      </c>
      <c r="O24" s="102">
        <v>142966</v>
      </c>
      <c r="P24" s="102">
        <v>163631</v>
      </c>
      <c r="Q24" s="102">
        <v>187576</v>
      </c>
      <c r="R24" s="103">
        <v>632800</v>
      </c>
      <c r="S24" s="108"/>
      <c r="T24" s="107">
        <v>196550</v>
      </c>
      <c r="U24" s="102">
        <v>223504</v>
      </c>
      <c r="V24" s="102">
        <v>221296</v>
      </c>
      <c r="W24" s="102">
        <v>191181</v>
      </c>
      <c r="X24" s="103">
        <v>832531</v>
      </c>
      <c r="Y24" s="108"/>
      <c r="Z24" s="107">
        <v>111404</v>
      </c>
      <c r="AA24" s="102">
        <v>116724</v>
      </c>
      <c r="AB24" s="102">
        <v>116769</v>
      </c>
      <c r="AC24" s="102">
        <v>119446</v>
      </c>
      <c r="AD24" s="103">
        <v>464343</v>
      </c>
      <c r="AE24" s="108"/>
      <c r="AF24" s="107">
        <v>57815</v>
      </c>
      <c r="AG24" s="102">
        <v>111643</v>
      </c>
      <c r="AH24" s="102">
        <v>115077</v>
      </c>
      <c r="AI24" s="103">
        <v>284535</v>
      </c>
    </row>
    <row r="25" spans="1:35" s="99" customFormat="1" x14ac:dyDescent="0.25">
      <c r="A25" s="87" t="s">
        <v>5</v>
      </c>
      <c r="B25" s="107">
        <v>31949</v>
      </c>
      <c r="C25" s="102">
        <v>35988</v>
      </c>
      <c r="D25" s="102">
        <v>41728</v>
      </c>
      <c r="E25" s="102">
        <v>7278</v>
      </c>
      <c r="F25" s="103">
        <v>116943</v>
      </c>
      <c r="G25" s="108"/>
      <c r="H25" s="107">
        <v>28876</v>
      </c>
      <c r="I25" s="102">
        <v>36179</v>
      </c>
      <c r="J25" s="102">
        <v>41277</v>
      </c>
      <c r="K25" s="102">
        <v>41481</v>
      </c>
      <c r="L25" s="103">
        <v>147813</v>
      </c>
      <c r="M25" s="108"/>
      <c r="N25" s="107">
        <v>24375</v>
      </c>
      <c r="O25" s="102">
        <v>26385</v>
      </c>
      <c r="P25" s="102">
        <v>29652</v>
      </c>
      <c r="Q25" s="102">
        <v>32128</v>
      </c>
      <c r="R25" s="103">
        <v>112540</v>
      </c>
      <c r="S25" s="108"/>
      <c r="T25" s="107">
        <v>39441</v>
      </c>
      <c r="U25" s="102">
        <v>46668</v>
      </c>
      <c r="V25" s="102">
        <v>44349</v>
      </c>
      <c r="W25" s="102">
        <v>43356</v>
      </c>
      <c r="X25" s="103">
        <v>173814</v>
      </c>
      <c r="Y25" s="108"/>
      <c r="Z25" s="107">
        <v>24017</v>
      </c>
      <c r="AA25" s="102">
        <v>26187</v>
      </c>
      <c r="AB25" s="102">
        <v>26625</v>
      </c>
      <c r="AC25" s="102">
        <v>28707</v>
      </c>
      <c r="AD25" s="103">
        <v>105536</v>
      </c>
      <c r="AE25" s="108"/>
      <c r="AF25" s="107">
        <v>13074</v>
      </c>
      <c r="AG25" s="102">
        <v>25350</v>
      </c>
      <c r="AH25" s="102">
        <v>29462</v>
      </c>
      <c r="AI25" s="103">
        <v>67886</v>
      </c>
    </row>
    <row r="26" spans="1:35" ht="15" hidden="1" customHeight="1" outlineLevel="1" x14ac:dyDescent="0.25">
      <c r="A26" s="42" t="s">
        <v>6</v>
      </c>
      <c r="B26" s="106">
        <v>30849</v>
      </c>
      <c r="C26" s="104">
        <v>29514</v>
      </c>
      <c r="D26" s="104">
        <v>30508</v>
      </c>
      <c r="E26" s="104">
        <v>13036</v>
      </c>
      <c r="F26" s="105">
        <v>103907</v>
      </c>
      <c r="G26" s="109"/>
      <c r="H26" s="106">
        <v>28221</v>
      </c>
      <c r="I26" s="104">
        <v>28688</v>
      </c>
      <c r="J26" s="104">
        <v>29413</v>
      </c>
      <c r="K26" s="104">
        <v>31055</v>
      </c>
      <c r="L26" s="105">
        <v>117377</v>
      </c>
      <c r="M26" s="109"/>
      <c r="N26" s="106">
        <v>31423</v>
      </c>
      <c r="O26" s="104">
        <v>26420</v>
      </c>
      <c r="P26" s="104">
        <v>27199</v>
      </c>
      <c r="Q26" s="104">
        <v>27586</v>
      </c>
      <c r="R26" s="105">
        <v>112628</v>
      </c>
      <c r="S26" s="109"/>
      <c r="T26" s="106">
        <v>36591</v>
      </c>
      <c r="U26" s="104">
        <v>40802</v>
      </c>
      <c r="V26" s="104">
        <v>37968</v>
      </c>
      <c r="W26" s="104">
        <v>35143</v>
      </c>
      <c r="X26" s="105">
        <v>150504</v>
      </c>
      <c r="Y26" s="109"/>
      <c r="Z26" s="106">
        <v>20075</v>
      </c>
      <c r="AA26" s="104">
        <v>20693</v>
      </c>
      <c r="AB26" s="104">
        <v>19750</v>
      </c>
      <c r="AC26" s="104">
        <v>20298</v>
      </c>
      <c r="AD26" s="105">
        <v>80816</v>
      </c>
      <c r="AE26" s="109"/>
      <c r="AF26" s="106">
        <v>10164</v>
      </c>
      <c r="AG26" s="104">
        <v>19203</v>
      </c>
      <c r="AH26" s="104">
        <v>20083</v>
      </c>
      <c r="AI26" s="105">
        <v>49450</v>
      </c>
    </row>
    <row r="27" spans="1:35" ht="15" hidden="1" customHeight="1" outlineLevel="1" x14ac:dyDescent="0.25">
      <c r="A27" s="42" t="s">
        <v>7</v>
      </c>
      <c r="B27" s="106">
        <v>300</v>
      </c>
      <c r="C27" s="104">
        <v>313</v>
      </c>
      <c r="D27" s="104">
        <v>338</v>
      </c>
      <c r="E27" s="104">
        <v>61</v>
      </c>
      <c r="F27" s="105">
        <v>1012</v>
      </c>
      <c r="G27" s="109"/>
      <c r="H27" s="106">
        <v>261</v>
      </c>
      <c r="I27" s="104">
        <v>22</v>
      </c>
      <c r="J27" s="104">
        <v>9</v>
      </c>
      <c r="K27" s="104">
        <v>12</v>
      </c>
      <c r="L27" s="105">
        <v>304</v>
      </c>
      <c r="M27" s="109"/>
      <c r="N27" s="106">
        <v>210</v>
      </c>
      <c r="O27" s="104">
        <v>210</v>
      </c>
      <c r="P27" s="104">
        <v>239</v>
      </c>
      <c r="Q27" s="104">
        <v>1</v>
      </c>
      <c r="R27" s="105">
        <v>660</v>
      </c>
      <c r="S27" s="109"/>
      <c r="T27" s="106">
        <v>404</v>
      </c>
      <c r="U27" s="104">
        <v>231</v>
      </c>
      <c r="V27" s="104">
        <v>314</v>
      </c>
      <c r="W27" s="104">
        <v>766</v>
      </c>
      <c r="X27" s="105">
        <v>1715</v>
      </c>
      <c r="Y27" s="109"/>
      <c r="Z27" s="106">
        <v>241</v>
      </c>
      <c r="AA27" s="104">
        <v>267</v>
      </c>
      <c r="AB27" s="104">
        <v>269</v>
      </c>
      <c r="AC27" s="104">
        <v>278</v>
      </c>
      <c r="AD27" s="105">
        <v>1055</v>
      </c>
      <c r="AE27" s="109"/>
      <c r="AF27" s="106">
        <v>135</v>
      </c>
      <c r="AG27" s="104">
        <v>261</v>
      </c>
      <c r="AH27" s="104">
        <v>278</v>
      </c>
      <c r="AI27" s="105">
        <v>674</v>
      </c>
    </row>
    <row r="28" spans="1:35" ht="17.25" hidden="1" customHeight="1" outlineLevel="1" x14ac:dyDescent="0.25">
      <c r="A28" s="42" t="s">
        <v>8</v>
      </c>
      <c r="B28" s="106">
        <v>1136</v>
      </c>
      <c r="C28" s="104">
        <v>1124</v>
      </c>
      <c r="D28" s="104">
        <v>1124</v>
      </c>
      <c r="E28" s="104">
        <v>206</v>
      </c>
      <c r="F28" s="105">
        <v>3590</v>
      </c>
      <c r="G28" s="109"/>
      <c r="H28" s="106">
        <v>1226</v>
      </c>
      <c r="I28" s="104">
        <v>1226</v>
      </c>
      <c r="J28" s="104">
        <v>1226</v>
      </c>
      <c r="K28" s="104">
        <v>1226</v>
      </c>
      <c r="L28" s="105">
        <v>4904</v>
      </c>
      <c r="M28" s="109"/>
      <c r="N28" s="106">
        <v>1213</v>
      </c>
      <c r="O28" s="104">
        <v>1214</v>
      </c>
      <c r="P28" s="104">
        <v>1213</v>
      </c>
      <c r="Q28" s="104">
        <v>1214</v>
      </c>
      <c r="R28" s="105">
        <v>4854</v>
      </c>
      <c r="S28" s="109"/>
      <c r="T28" s="106">
        <v>1037</v>
      </c>
      <c r="U28" s="104">
        <v>1289</v>
      </c>
      <c r="V28" s="104">
        <v>1288</v>
      </c>
      <c r="W28" s="104">
        <v>1214</v>
      </c>
      <c r="X28" s="105">
        <v>4828</v>
      </c>
      <c r="Y28" s="109"/>
      <c r="Z28" s="106">
        <v>282</v>
      </c>
      <c r="AA28" s="104">
        <v>281</v>
      </c>
      <c r="AB28" s="104">
        <v>279</v>
      </c>
      <c r="AC28" s="104">
        <v>281</v>
      </c>
      <c r="AD28" s="105">
        <v>1123</v>
      </c>
      <c r="AE28" s="109"/>
      <c r="AF28" s="106">
        <v>139</v>
      </c>
      <c r="AG28" s="104">
        <v>270</v>
      </c>
      <c r="AH28" s="104">
        <v>274</v>
      </c>
      <c r="AI28" s="105">
        <v>683</v>
      </c>
    </row>
    <row r="29" spans="1:35" s="154" customFormat="1" ht="15" hidden="1" customHeight="1" outlineLevel="1" x14ac:dyDescent="0.25">
      <c r="A29" s="42" t="s">
        <v>9</v>
      </c>
      <c r="B29" s="150">
        <v>0</v>
      </c>
      <c r="C29" s="151">
        <v>0</v>
      </c>
      <c r="D29" s="151">
        <v>0</v>
      </c>
      <c r="E29" s="151">
        <v>0</v>
      </c>
      <c r="F29" s="152">
        <v>0</v>
      </c>
      <c r="G29" s="153"/>
      <c r="H29" s="150">
        <v>0</v>
      </c>
      <c r="I29" s="151">
        <v>0</v>
      </c>
      <c r="J29" s="151">
        <v>0</v>
      </c>
      <c r="K29" s="151">
        <v>0</v>
      </c>
      <c r="L29" s="152">
        <v>0</v>
      </c>
      <c r="M29" s="153"/>
      <c r="N29" s="150">
        <v>50000</v>
      </c>
      <c r="O29" s="151">
        <v>0</v>
      </c>
      <c r="P29" s="151">
        <v>0</v>
      </c>
      <c r="Q29" s="151">
        <v>0</v>
      </c>
      <c r="R29" s="152">
        <v>50000</v>
      </c>
      <c r="S29" s="153"/>
      <c r="T29" s="150">
        <v>0</v>
      </c>
      <c r="U29" s="151">
        <v>0</v>
      </c>
      <c r="V29" s="151">
        <v>0</v>
      </c>
      <c r="W29" s="151">
        <v>0</v>
      </c>
      <c r="X29" s="152">
        <v>0</v>
      </c>
      <c r="Y29" s="153"/>
      <c r="Z29" s="150">
        <v>0</v>
      </c>
      <c r="AA29" s="151">
        <v>0</v>
      </c>
      <c r="AB29" s="151">
        <v>0</v>
      </c>
      <c r="AC29" s="151">
        <v>0</v>
      </c>
      <c r="AD29" s="152">
        <v>0</v>
      </c>
      <c r="AE29" s="153"/>
      <c r="AF29" s="150">
        <v>0</v>
      </c>
      <c r="AG29" s="151">
        <v>0</v>
      </c>
      <c r="AH29" s="151">
        <v>0</v>
      </c>
      <c r="AI29" s="152">
        <v>0</v>
      </c>
    </row>
    <row r="30" spans="1:35" s="99" customFormat="1" collapsed="1" x14ac:dyDescent="0.25">
      <c r="A30" s="87" t="s">
        <v>10</v>
      </c>
      <c r="B30" s="107">
        <v>-336</v>
      </c>
      <c r="C30" s="102">
        <v>5037</v>
      </c>
      <c r="D30" s="102">
        <v>9758</v>
      </c>
      <c r="E30" s="102">
        <v>-6025</v>
      </c>
      <c r="F30" s="103">
        <v>8434</v>
      </c>
      <c r="G30" s="108"/>
      <c r="H30" s="107">
        <v>-832</v>
      </c>
      <c r="I30" s="102">
        <v>6243</v>
      </c>
      <c r="J30" s="102">
        <v>10629</v>
      </c>
      <c r="K30" s="102">
        <v>9188</v>
      </c>
      <c r="L30" s="103">
        <v>25228</v>
      </c>
      <c r="M30" s="108"/>
      <c r="N30" s="107">
        <v>-58471</v>
      </c>
      <c r="O30" s="102">
        <v>-1459</v>
      </c>
      <c r="P30" s="102">
        <v>1001</v>
      </c>
      <c r="Q30" s="102">
        <v>3327</v>
      </c>
      <c r="R30" s="103">
        <v>-55602</v>
      </c>
      <c r="S30" s="108"/>
      <c r="T30" s="107">
        <v>1409</v>
      </c>
      <c r="U30" s="102">
        <v>4346</v>
      </c>
      <c r="V30" s="102">
        <v>4779</v>
      </c>
      <c r="W30" s="102">
        <v>6233</v>
      </c>
      <c r="X30" s="103">
        <v>16767</v>
      </c>
      <c r="Y30" s="108"/>
      <c r="Z30" s="107">
        <v>3419</v>
      </c>
      <c r="AA30" s="102">
        <v>4946</v>
      </c>
      <c r="AB30" s="102">
        <v>6327</v>
      </c>
      <c r="AC30" s="102">
        <v>7850</v>
      </c>
      <c r="AD30" s="103">
        <v>22542</v>
      </c>
      <c r="AE30" s="108"/>
      <c r="AF30" s="107">
        <v>2636</v>
      </c>
      <c r="AG30" s="102">
        <v>5616</v>
      </c>
      <c r="AH30" s="102">
        <v>8827</v>
      </c>
      <c r="AI30" s="103">
        <v>17079</v>
      </c>
    </row>
    <row r="31" spans="1:35" ht="15" hidden="1" customHeight="1" outlineLevel="1" x14ac:dyDescent="0.25">
      <c r="A31" s="42" t="s">
        <v>11</v>
      </c>
      <c r="B31" s="106">
        <v>-152</v>
      </c>
      <c r="C31" s="104">
        <v>-109</v>
      </c>
      <c r="D31" s="104">
        <v>-165</v>
      </c>
      <c r="E31" s="104">
        <v>558</v>
      </c>
      <c r="F31" s="105">
        <v>132</v>
      </c>
      <c r="G31" s="109"/>
      <c r="H31" s="106">
        <v>-54</v>
      </c>
      <c r="I31" s="104">
        <v>-94</v>
      </c>
      <c r="J31" s="104">
        <v>-132</v>
      </c>
      <c r="K31" s="104">
        <v>-147</v>
      </c>
      <c r="L31" s="105">
        <v>-427</v>
      </c>
      <c r="M31" s="109"/>
      <c r="N31" s="106">
        <v>154</v>
      </c>
      <c r="O31" s="104">
        <v>1448</v>
      </c>
      <c r="P31" s="104">
        <v>-43</v>
      </c>
      <c r="Q31" s="104">
        <v>-686</v>
      </c>
      <c r="R31" s="105">
        <v>873</v>
      </c>
      <c r="S31" s="109"/>
      <c r="T31" s="106">
        <v>-199</v>
      </c>
      <c r="U31" s="104">
        <v>60</v>
      </c>
      <c r="V31" s="104">
        <v>32</v>
      </c>
      <c r="W31" s="104">
        <v>-333</v>
      </c>
      <c r="X31" s="105">
        <v>-440</v>
      </c>
      <c r="Y31" s="109"/>
      <c r="Z31" s="106">
        <v>-37</v>
      </c>
      <c r="AA31" s="104">
        <v>-45</v>
      </c>
      <c r="AB31" s="104">
        <v>87</v>
      </c>
      <c r="AC31" s="104">
        <v>28</v>
      </c>
      <c r="AD31" s="105">
        <v>33</v>
      </c>
      <c r="AE31" s="109"/>
      <c r="AF31" s="106">
        <v>-167</v>
      </c>
      <c r="AG31" s="104">
        <v>-33</v>
      </c>
      <c r="AH31" s="104">
        <v>-30</v>
      </c>
      <c r="AI31" s="105">
        <v>-230</v>
      </c>
    </row>
    <row r="32" spans="1:35" ht="15" hidden="1" customHeight="1" outlineLevel="1" x14ac:dyDescent="0.25">
      <c r="A32" s="42" t="s">
        <v>12</v>
      </c>
      <c r="B32" s="106">
        <v>458</v>
      </c>
      <c r="C32" s="104">
        <v>472</v>
      </c>
      <c r="D32" s="104">
        <v>476</v>
      </c>
      <c r="E32" s="104">
        <v>79</v>
      </c>
      <c r="F32" s="105">
        <v>1485</v>
      </c>
      <c r="G32" s="109"/>
      <c r="H32" s="106">
        <v>460</v>
      </c>
      <c r="I32" s="104">
        <v>464</v>
      </c>
      <c r="J32" s="104">
        <v>462</v>
      </c>
      <c r="K32" s="104">
        <v>464</v>
      </c>
      <c r="L32" s="105">
        <v>1850</v>
      </c>
      <c r="M32" s="109"/>
      <c r="N32" s="106">
        <v>516</v>
      </c>
      <c r="O32" s="104">
        <v>456</v>
      </c>
      <c r="P32" s="104">
        <v>419</v>
      </c>
      <c r="Q32" s="104">
        <v>455</v>
      </c>
      <c r="R32" s="105">
        <v>1846</v>
      </c>
      <c r="S32" s="109"/>
      <c r="T32" s="106">
        <v>348</v>
      </c>
      <c r="U32" s="104">
        <v>437</v>
      </c>
      <c r="V32" s="104">
        <v>433</v>
      </c>
      <c r="W32" s="104">
        <v>475</v>
      </c>
      <c r="X32" s="105">
        <v>1693</v>
      </c>
      <c r="Y32" s="109"/>
      <c r="Z32" s="106">
        <v>156</v>
      </c>
      <c r="AA32" s="104">
        <v>143</v>
      </c>
      <c r="AB32" s="104">
        <v>177</v>
      </c>
      <c r="AC32" s="104">
        <v>361</v>
      </c>
      <c r="AD32" s="105">
        <v>837</v>
      </c>
      <c r="AE32" s="109"/>
      <c r="AF32" s="106">
        <v>-29</v>
      </c>
      <c r="AG32" s="104">
        <v>-43</v>
      </c>
      <c r="AH32" s="104">
        <v>-32</v>
      </c>
      <c r="AI32" s="105">
        <v>-104</v>
      </c>
    </row>
    <row r="33" spans="1:35" ht="15" hidden="1" customHeight="1" outlineLevel="1" x14ac:dyDescent="0.25">
      <c r="A33" s="42" t="s">
        <v>13</v>
      </c>
      <c r="B33" s="106">
        <v>764</v>
      </c>
      <c r="C33" s="104">
        <v>602</v>
      </c>
      <c r="D33" s="104">
        <v>543</v>
      </c>
      <c r="E33" s="104">
        <v>122</v>
      </c>
      <c r="F33" s="105">
        <v>2031</v>
      </c>
      <c r="G33" s="109"/>
      <c r="H33" s="106">
        <v>1207</v>
      </c>
      <c r="I33" s="104">
        <v>1269</v>
      </c>
      <c r="J33" s="104">
        <v>1220</v>
      </c>
      <c r="K33" s="104">
        <v>1057</v>
      </c>
      <c r="L33" s="105">
        <v>4753</v>
      </c>
      <c r="M33" s="109"/>
      <c r="N33" s="106">
        <v>1464</v>
      </c>
      <c r="O33" s="104">
        <v>1619</v>
      </c>
      <c r="P33" s="104">
        <v>1105</v>
      </c>
      <c r="Q33" s="104">
        <v>1172</v>
      </c>
      <c r="R33" s="105">
        <v>5360</v>
      </c>
      <c r="S33" s="109"/>
      <c r="T33" s="106">
        <v>2244</v>
      </c>
      <c r="U33" s="104">
        <v>2311</v>
      </c>
      <c r="V33" s="104">
        <v>2317</v>
      </c>
      <c r="W33" s="104">
        <v>2251</v>
      </c>
      <c r="X33" s="105">
        <v>9123</v>
      </c>
      <c r="Y33" s="109"/>
      <c r="Z33" s="106">
        <v>1546</v>
      </c>
      <c r="AA33" s="104">
        <v>1509</v>
      </c>
      <c r="AB33" s="104">
        <v>1275</v>
      </c>
      <c r="AC33" s="104">
        <v>1347</v>
      </c>
      <c r="AD33" s="105">
        <v>5677</v>
      </c>
      <c r="AE33" s="109"/>
      <c r="AF33" s="106">
        <v>971</v>
      </c>
      <c r="AG33" s="104">
        <v>1798</v>
      </c>
      <c r="AH33" s="104">
        <v>1811</v>
      </c>
      <c r="AI33" s="105">
        <v>4580</v>
      </c>
    </row>
    <row r="34" spans="1:35" ht="17.25" hidden="1" customHeight="1" outlineLevel="1" x14ac:dyDescent="0.4">
      <c r="A34" s="42" t="s">
        <v>14</v>
      </c>
      <c r="B34" s="110">
        <v>-197</v>
      </c>
      <c r="C34" s="111">
        <v>819</v>
      </c>
      <c r="D34" s="111">
        <v>1183</v>
      </c>
      <c r="E34" s="111">
        <v>-6651</v>
      </c>
      <c r="F34" s="112">
        <v>-4846</v>
      </c>
      <c r="G34" s="109"/>
      <c r="H34" s="110">
        <v>-3790</v>
      </c>
      <c r="I34" s="111">
        <v>4153</v>
      </c>
      <c r="J34" s="111">
        <v>1632</v>
      </c>
      <c r="K34" s="111">
        <v>1628</v>
      </c>
      <c r="L34" s="112">
        <v>3623</v>
      </c>
      <c r="M34" s="109"/>
      <c r="N34" s="110">
        <v>-23078</v>
      </c>
      <c r="O34" s="111">
        <v>-2109</v>
      </c>
      <c r="P34" s="111">
        <v>-429</v>
      </c>
      <c r="Q34" s="111">
        <v>171</v>
      </c>
      <c r="R34" s="112">
        <v>-25445</v>
      </c>
      <c r="S34" s="109"/>
      <c r="T34" s="110">
        <v>-360</v>
      </c>
      <c r="U34" s="111">
        <v>-121</v>
      </c>
      <c r="V34" s="111">
        <v>432</v>
      </c>
      <c r="W34" s="111">
        <v>1273</v>
      </c>
      <c r="X34" s="112">
        <v>1224</v>
      </c>
      <c r="Y34" s="109"/>
      <c r="Z34" s="110">
        <v>599</v>
      </c>
      <c r="AA34" s="111">
        <v>1281</v>
      </c>
      <c r="AB34" s="111">
        <v>1537</v>
      </c>
      <c r="AC34" s="111">
        <v>2128</v>
      </c>
      <c r="AD34" s="112">
        <v>5545</v>
      </c>
      <c r="AE34" s="109"/>
      <c r="AF34" s="110">
        <v>414</v>
      </c>
      <c r="AG34" s="111">
        <v>1406</v>
      </c>
      <c r="AH34" s="111">
        <v>2734</v>
      </c>
      <c r="AI34" s="112">
        <v>4554</v>
      </c>
    </row>
    <row r="35" spans="1:35" s="99" customFormat="1" collapsed="1" x14ac:dyDescent="0.25">
      <c r="A35" s="87" t="s">
        <v>17</v>
      </c>
      <c r="B35" s="107">
        <v>-1209</v>
      </c>
      <c r="C35" s="102">
        <v>3253</v>
      </c>
      <c r="D35" s="102">
        <v>7721</v>
      </c>
      <c r="E35" s="102">
        <v>-133</v>
      </c>
      <c r="F35" s="103">
        <v>9632</v>
      </c>
      <c r="G35" s="108"/>
      <c r="H35" s="107">
        <v>1345</v>
      </c>
      <c r="I35" s="102">
        <v>451</v>
      </c>
      <c r="J35" s="102">
        <v>7447</v>
      </c>
      <c r="K35" s="102">
        <v>6186</v>
      </c>
      <c r="L35" s="103">
        <v>15429</v>
      </c>
      <c r="M35" s="108"/>
      <c r="N35" s="107">
        <v>-37527</v>
      </c>
      <c r="O35" s="102">
        <v>-2873</v>
      </c>
      <c r="P35" s="102">
        <v>-51</v>
      </c>
      <c r="Q35" s="102">
        <v>2215</v>
      </c>
      <c r="R35" s="103">
        <v>-38236</v>
      </c>
      <c r="S35" s="108"/>
      <c r="T35" s="107">
        <v>-624</v>
      </c>
      <c r="U35" s="102">
        <v>1659</v>
      </c>
      <c r="V35" s="102">
        <v>1565</v>
      </c>
      <c r="W35" s="102">
        <v>2567</v>
      </c>
      <c r="X35" s="103">
        <v>5167</v>
      </c>
      <c r="Y35" s="108"/>
      <c r="Z35" s="107">
        <v>1155</v>
      </c>
      <c r="AA35" s="102">
        <v>2058</v>
      </c>
      <c r="AB35" s="102">
        <v>3251</v>
      </c>
      <c r="AC35" s="102">
        <v>3986</v>
      </c>
      <c r="AD35" s="103">
        <v>10450</v>
      </c>
      <c r="AE35" s="108"/>
      <c r="AF35" s="107">
        <v>1447</v>
      </c>
      <c r="AG35" s="102">
        <v>2488</v>
      </c>
      <c r="AH35" s="102">
        <v>4344</v>
      </c>
      <c r="AI35" s="103">
        <v>8279</v>
      </c>
    </row>
    <row r="36" spans="1:35" ht="15" hidden="1" customHeight="1" outlineLevel="1" x14ac:dyDescent="0.25">
      <c r="A36" s="113" t="s">
        <v>47</v>
      </c>
      <c r="B36" s="106"/>
      <c r="C36" s="115"/>
      <c r="D36" s="115"/>
      <c r="E36" s="115"/>
      <c r="F36" s="116"/>
      <c r="G36" s="109"/>
      <c r="H36" s="106"/>
      <c r="I36" s="115"/>
      <c r="J36" s="115"/>
      <c r="K36" s="115"/>
      <c r="L36" s="116"/>
      <c r="M36" s="109"/>
      <c r="N36" s="106"/>
      <c r="O36" s="115"/>
      <c r="P36" s="115"/>
      <c r="Q36" s="115"/>
      <c r="R36" s="116"/>
      <c r="S36" s="109"/>
      <c r="T36" s="106"/>
      <c r="U36" s="115"/>
      <c r="V36" s="115"/>
      <c r="W36" s="115"/>
      <c r="X36" s="116"/>
      <c r="Y36" s="109"/>
      <c r="Z36" s="106"/>
      <c r="AA36" s="115"/>
      <c r="AB36" s="115"/>
      <c r="AC36" s="115"/>
      <c r="AD36" s="116"/>
      <c r="AE36" s="109"/>
      <c r="AF36" s="166"/>
      <c r="AG36" s="115"/>
      <c r="AH36" s="115"/>
      <c r="AI36" s="116"/>
    </row>
    <row r="37" spans="1:35" ht="15" hidden="1" customHeight="1" outlineLevel="1" x14ac:dyDescent="0.25">
      <c r="A37" s="42" t="s">
        <v>14</v>
      </c>
      <c r="B37" s="106">
        <v>-197</v>
      </c>
      <c r="C37" s="104">
        <v>819</v>
      </c>
      <c r="D37" s="104">
        <v>1183</v>
      </c>
      <c r="E37" s="104">
        <v>-6651</v>
      </c>
      <c r="F37" s="105">
        <v>0</v>
      </c>
      <c r="G37" s="109"/>
      <c r="H37" s="106">
        <v>-3790</v>
      </c>
      <c r="I37" s="104">
        <v>4153</v>
      </c>
      <c r="J37" s="104">
        <v>1632</v>
      </c>
      <c r="K37" s="104">
        <v>1628</v>
      </c>
      <c r="L37" s="105">
        <v>3623</v>
      </c>
      <c r="M37" s="109"/>
      <c r="N37" s="106">
        <v>-23078</v>
      </c>
      <c r="O37" s="104">
        <v>-2109</v>
      </c>
      <c r="P37" s="104">
        <v>-429</v>
      </c>
      <c r="Q37" s="104">
        <v>171</v>
      </c>
      <c r="R37" s="105">
        <v>-25445</v>
      </c>
      <c r="S37" s="109"/>
      <c r="T37" s="106">
        <v>-360</v>
      </c>
      <c r="U37" s="104">
        <v>-121</v>
      </c>
      <c r="V37" s="104">
        <v>432</v>
      </c>
      <c r="W37" s="104">
        <v>1273</v>
      </c>
      <c r="X37" s="105">
        <v>1224</v>
      </c>
      <c r="Y37" s="109"/>
      <c r="Z37" s="106">
        <v>599</v>
      </c>
      <c r="AA37" s="104">
        <v>1281</v>
      </c>
      <c r="AB37" s="104">
        <v>1537</v>
      </c>
      <c r="AC37" s="104">
        <v>2128</v>
      </c>
      <c r="AD37" s="105">
        <v>5545</v>
      </c>
      <c r="AE37" s="109"/>
      <c r="AF37" s="106">
        <v>414</v>
      </c>
      <c r="AG37" s="104">
        <v>1406</v>
      </c>
      <c r="AH37" s="104">
        <v>2734</v>
      </c>
      <c r="AI37" s="105">
        <v>4554</v>
      </c>
    </row>
    <row r="38" spans="1:35" ht="15" hidden="1" customHeight="1" outlineLevel="1" x14ac:dyDescent="0.25">
      <c r="A38" s="42" t="s">
        <v>12</v>
      </c>
      <c r="B38" s="106">
        <v>458</v>
      </c>
      <c r="C38" s="104">
        <v>472</v>
      </c>
      <c r="D38" s="104">
        <v>475</v>
      </c>
      <c r="E38" s="104">
        <v>80</v>
      </c>
      <c r="F38" s="105">
        <v>0</v>
      </c>
      <c r="G38" s="109"/>
      <c r="H38" s="106">
        <v>460</v>
      </c>
      <c r="I38" s="104">
        <v>464</v>
      </c>
      <c r="J38" s="104">
        <v>462</v>
      </c>
      <c r="K38" s="104">
        <v>464</v>
      </c>
      <c r="L38" s="105">
        <v>1850</v>
      </c>
      <c r="M38" s="109"/>
      <c r="N38" s="106">
        <v>516</v>
      </c>
      <c r="O38" s="104">
        <v>456</v>
      </c>
      <c r="P38" s="104">
        <v>419</v>
      </c>
      <c r="Q38" s="104">
        <v>455</v>
      </c>
      <c r="R38" s="105">
        <v>1846</v>
      </c>
      <c r="S38" s="109"/>
      <c r="T38" s="106">
        <v>348</v>
      </c>
      <c r="U38" s="104">
        <v>437</v>
      </c>
      <c r="V38" s="104">
        <v>433</v>
      </c>
      <c r="W38" s="104">
        <v>475</v>
      </c>
      <c r="X38" s="105">
        <v>1693</v>
      </c>
      <c r="Y38" s="109"/>
      <c r="Z38" s="106">
        <v>156</v>
      </c>
      <c r="AA38" s="104">
        <v>143</v>
      </c>
      <c r="AB38" s="104">
        <v>177</v>
      </c>
      <c r="AC38" s="104">
        <v>361</v>
      </c>
      <c r="AD38" s="105">
        <v>837</v>
      </c>
      <c r="AE38" s="109"/>
      <c r="AF38" s="106">
        <v>-29</v>
      </c>
      <c r="AG38" s="104">
        <v>-43</v>
      </c>
      <c r="AH38" s="104">
        <v>-32</v>
      </c>
      <c r="AI38" s="105">
        <v>-104</v>
      </c>
    </row>
    <row r="39" spans="1:35" ht="15" hidden="1" customHeight="1" outlineLevel="1" x14ac:dyDescent="0.25">
      <c r="A39" s="42" t="s">
        <v>13</v>
      </c>
      <c r="B39" s="106">
        <v>764</v>
      </c>
      <c r="C39" s="104">
        <v>601</v>
      </c>
      <c r="D39" s="104">
        <v>544</v>
      </c>
      <c r="E39" s="104">
        <v>122</v>
      </c>
      <c r="F39" s="105">
        <v>0</v>
      </c>
      <c r="G39" s="109"/>
      <c r="H39" s="106">
        <v>1207</v>
      </c>
      <c r="I39" s="104">
        <v>1269</v>
      </c>
      <c r="J39" s="104">
        <v>1220</v>
      </c>
      <c r="K39" s="104">
        <v>1057</v>
      </c>
      <c r="L39" s="105">
        <v>4753</v>
      </c>
      <c r="M39" s="109"/>
      <c r="N39" s="106">
        <v>1464</v>
      </c>
      <c r="O39" s="104">
        <v>1619</v>
      </c>
      <c r="P39" s="104">
        <v>1105</v>
      </c>
      <c r="Q39" s="104">
        <v>1172</v>
      </c>
      <c r="R39" s="105">
        <v>5360</v>
      </c>
      <c r="S39" s="109"/>
      <c r="T39" s="106">
        <v>2244</v>
      </c>
      <c r="U39" s="104">
        <v>2311</v>
      </c>
      <c r="V39" s="104">
        <v>2317</v>
      </c>
      <c r="W39" s="104">
        <v>2251</v>
      </c>
      <c r="X39" s="105">
        <v>9123</v>
      </c>
      <c r="Y39" s="109"/>
      <c r="Z39" s="106">
        <v>1546</v>
      </c>
      <c r="AA39" s="104">
        <v>1509</v>
      </c>
      <c r="AB39" s="104">
        <v>1275</v>
      </c>
      <c r="AC39" s="104">
        <v>1347</v>
      </c>
      <c r="AD39" s="105">
        <v>5677</v>
      </c>
      <c r="AE39" s="109"/>
      <c r="AF39" s="106">
        <v>971</v>
      </c>
      <c r="AG39" s="104">
        <v>1798</v>
      </c>
      <c r="AH39" s="104">
        <v>1811</v>
      </c>
      <c r="AI39" s="105">
        <v>4580</v>
      </c>
    </row>
    <row r="40" spans="1:35" ht="15" hidden="1" customHeight="1" outlineLevel="1" x14ac:dyDescent="0.25">
      <c r="A40" s="42" t="s">
        <v>48</v>
      </c>
      <c r="B40" s="106">
        <v>1882</v>
      </c>
      <c r="C40" s="115">
        <v>1910</v>
      </c>
      <c r="D40" s="115">
        <v>1732</v>
      </c>
      <c r="E40" s="115">
        <v>-5524</v>
      </c>
      <c r="F40" s="116">
        <v>0</v>
      </c>
      <c r="G40" s="109"/>
      <c r="H40" s="106">
        <v>1895</v>
      </c>
      <c r="I40" s="115">
        <v>1871</v>
      </c>
      <c r="J40" s="115">
        <v>1855</v>
      </c>
      <c r="K40" s="115">
        <v>1942</v>
      </c>
      <c r="L40" s="116">
        <v>7563</v>
      </c>
      <c r="M40" s="109"/>
      <c r="N40" s="106">
        <v>2027</v>
      </c>
      <c r="O40" s="115">
        <v>1993</v>
      </c>
      <c r="P40" s="115">
        <v>1940</v>
      </c>
      <c r="Q40" s="115">
        <v>1920</v>
      </c>
      <c r="R40" s="116">
        <v>7880</v>
      </c>
      <c r="S40" s="109"/>
      <c r="T40" s="106">
        <v>1709</v>
      </c>
      <c r="U40" s="115">
        <v>2169</v>
      </c>
      <c r="V40" s="115">
        <v>2161</v>
      </c>
      <c r="W40" s="115">
        <v>2175</v>
      </c>
      <c r="X40" s="116">
        <v>8214</v>
      </c>
      <c r="Y40" s="109"/>
      <c r="Z40" s="106">
        <v>592</v>
      </c>
      <c r="AA40" s="115">
        <v>498</v>
      </c>
      <c r="AB40" s="115">
        <v>597</v>
      </c>
      <c r="AC40" s="115">
        <v>629</v>
      </c>
      <c r="AD40" s="116">
        <v>2316</v>
      </c>
      <c r="AE40" s="109"/>
      <c r="AF40" s="106">
        <v>295</v>
      </c>
      <c r="AG40" s="115">
        <v>548</v>
      </c>
      <c r="AH40" s="115">
        <v>529</v>
      </c>
      <c r="AI40" s="116">
        <v>1372</v>
      </c>
    </row>
    <row r="41" spans="1:35" s="154" customFormat="1" ht="15" hidden="1" customHeight="1" outlineLevel="1" x14ac:dyDescent="0.25">
      <c r="A41" s="42" t="s">
        <v>49</v>
      </c>
      <c r="B41" s="150">
        <v>109</v>
      </c>
      <c r="C41" s="185">
        <v>164</v>
      </c>
      <c r="D41" s="185">
        <v>137</v>
      </c>
      <c r="E41" s="185">
        <v>558</v>
      </c>
      <c r="F41" s="186">
        <v>0</v>
      </c>
      <c r="G41" s="153"/>
      <c r="H41" s="150">
        <v>126</v>
      </c>
      <c r="I41" s="185">
        <v>122</v>
      </c>
      <c r="J41" s="185">
        <v>117</v>
      </c>
      <c r="K41" s="185">
        <v>113</v>
      </c>
      <c r="L41" s="186">
        <v>478</v>
      </c>
      <c r="M41" s="153"/>
      <c r="N41" s="150">
        <v>70</v>
      </c>
      <c r="O41" s="185">
        <v>627</v>
      </c>
      <c r="P41" s="185">
        <v>68</v>
      </c>
      <c r="Q41" s="185">
        <v>-312</v>
      </c>
      <c r="R41" s="186">
        <v>453</v>
      </c>
      <c r="S41" s="153"/>
      <c r="T41" s="150">
        <v>63</v>
      </c>
      <c r="U41" s="185">
        <v>69</v>
      </c>
      <c r="V41" s="185">
        <v>69</v>
      </c>
      <c r="W41" s="185">
        <v>70</v>
      </c>
      <c r="X41" s="186">
        <v>271</v>
      </c>
      <c r="Y41" s="153"/>
      <c r="Z41" s="150">
        <v>0</v>
      </c>
      <c r="AA41" s="185">
        <v>0</v>
      </c>
      <c r="AB41" s="185">
        <v>0</v>
      </c>
      <c r="AC41" s="185">
        <v>0</v>
      </c>
      <c r="AD41" s="186">
        <v>0</v>
      </c>
      <c r="AE41" s="153"/>
      <c r="AF41" s="190">
        <v>0</v>
      </c>
      <c r="AG41" s="185">
        <v>0</v>
      </c>
      <c r="AH41" s="185">
        <v>0</v>
      </c>
      <c r="AI41" s="186">
        <v>0</v>
      </c>
    </row>
    <row r="42" spans="1:35" s="99" customFormat="1" collapsed="1" x14ac:dyDescent="0.25">
      <c r="A42" s="87" t="s">
        <v>50</v>
      </c>
      <c r="B42" s="107">
        <v>1807</v>
      </c>
      <c r="C42" s="102">
        <v>7219</v>
      </c>
      <c r="D42" s="102">
        <v>11792</v>
      </c>
      <c r="E42" s="102">
        <v>-11548</v>
      </c>
      <c r="F42" s="103">
        <v>0</v>
      </c>
      <c r="G42" s="108"/>
      <c r="H42" s="107">
        <v>1243</v>
      </c>
      <c r="I42" s="102">
        <v>8330</v>
      </c>
      <c r="J42" s="102">
        <v>12733</v>
      </c>
      <c r="K42" s="102">
        <v>11390</v>
      </c>
      <c r="L42" s="103">
        <v>33696</v>
      </c>
      <c r="M42" s="108"/>
      <c r="N42" s="107">
        <v>-56528</v>
      </c>
      <c r="O42" s="102">
        <v>-287</v>
      </c>
      <c r="P42" s="102">
        <v>3052</v>
      </c>
      <c r="Q42" s="102">
        <v>5621</v>
      </c>
      <c r="R42" s="103">
        <v>-48142</v>
      </c>
      <c r="S42" s="108"/>
      <c r="T42" s="107">
        <v>3380</v>
      </c>
      <c r="U42" s="102">
        <v>6524</v>
      </c>
      <c r="V42" s="102">
        <v>6977</v>
      </c>
      <c r="W42" s="102">
        <v>8811</v>
      </c>
      <c r="X42" s="103">
        <v>25692</v>
      </c>
      <c r="Y42" s="108"/>
      <c r="Z42" s="107">
        <v>4048</v>
      </c>
      <c r="AA42" s="102">
        <v>5489</v>
      </c>
      <c r="AB42" s="102">
        <v>6837</v>
      </c>
      <c r="AC42" s="102">
        <v>8451</v>
      </c>
      <c r="AD42" s="103">
        <v>24825</v>
      </c>
      <c r="AE42" s="108"/>
      <c r="AF42" s="107">
        <v>3098</v>
      </c>
      <c r="AG42" s="102">
        <v>6197</v>
      </c>
      <c r="AH42" s="102">
        <v>9386</v>
      </c>
      <c r="AI42" s="103">
        <v>18681</v>
      </c>
    </row>
    <row r="43" spans="1:35" ht="15" hidden="1" customHeight="1" outlineLevel="1" x14ac:dyDescent="0.25">
      <c r="A43" s="42" t="s">
        <v>51</v>
      </c>
      <c r="B43" s="106">
        <v>4</v>
      </c>
      <c r="C43" s="115">
        <v>-1</v>
      </c>
      <c r="D43" s="115">
        <v>-1</v>
      </c>
      <c r="E43" s="115">
        <v>-2</v>
      </c>
      <c r="F43" s="116">
        <v>0</v>
      </c>
      <c r="G43" s="109"/>
      <c r="H43" s="106">
        <v>1</v>
      </c>
      <c r="I43" s="115">
        <v>-1</v>
      </c>
      <c r="J43" s="115">
        <v>0</v>
      </c>
      <c r="K43" s="115">
        <v>0</v>
      </c>
      <c r="L43" s="116">
        <v>0</v>
      </c>
      <c r="M43" s="109"/>
      <c r="N43" s="106">
        <v>0</v>
      </c>
      <c r="O43" s="115">
        <v>0</v>
      </c>
      <c r="P43" s="115">
        <v>0</v>
      </c>
      <c r="Q43" s="115">
        <v>0</v>
      </c>
      <c r="R43" s="116">
        <v>0</v>
      </c>
      <c r="S43" s="109"/>
      <c r="T43" s="106">
        <v>0</v>
      </c>
      <c r="U43" s="115">
        <v>18</v>
      </c>
      <c r="V43" s="115">
        <v>59</v>
      </c>
      <c r="W43" s="115">
        <v>-77</v>
      </c>
      <c r="X43" s="116">
        <v>0</v>
      </c>
      <c r="Y43" s="109"/>
      <c r="Z43" s="106">
        <v>0</v>
      </c>
      <c r="AA43" s="115">
        <v>0</v>
      </c>
      <c r="AB43" s="115">
        <v>0</v>
      </c>
      <c r="AC43" s="115">
        <v>0</v>
      </c>
      <c r="AD43" s="116">
        <v>0</v>
      </c>
      <c r="AE43" s="109"/>
      <c r="AF43" s="166">
        <v>0</v>
      </c>
      <c r="AG43" s="115">
        <v>0</v>
      </c>
      <c r="AH43" s="115">
        <v>0</v>
      </c>
      <c r="AI43" s="116">
        <v>0</v>
      </c>
    </row>
    <row r="44" spans="1:35" ht="15" hidden="1" customHeight="1" outlineLevel="1" x14ac:dyDescent="0.25">
      <c r="A44" s="42" t="s">
        <v>52</v>
      </c>
      <c r="B44" s="106">
        <v>1052</v>
      </c>
      <c r="C44" s="115">
        <v>412</v>
      </c>
      <c r="D44" s="115">
        <v>395</v>
      </c>
      <c r="E44" s="115">
        <v>-1859</v>
      </c>
      <c r="F44" s="116">
        <v>0</v>
      </c>
      <c r="G44" s="109"/>
      <c r="H44" s="106">
        <v>0</v>
      </c>
      <c r="I44" s="115">
        <v>0</v>
      </c>
      <c r="J44" s="115">
        <v>0</v>
      </c>
      <c r="K44" s="115">
        <v>0</v>
      </c>
      <c r="L44" s="116">
        <v>0</v>
      </c>
      <c r="M44" s="109"/>
      <c r="N44" s="106">
        <v>0</v>
      </c>
      <c r="O44" s="115">
        <v>0</v>
      </c>
      <c r="P44" s="115">
        <v>0</v>
      </c>
      <c r="Q44" s="115">
        <v>0</v>
      </c>
      <c r="R44" s="116">
        <v>0</v>
      </c>
      <c r="S44" s="109"/>
      <c r="T44" s="106">
        <v>0</v>
      </c>
      <c r="U44" s="115">
        <v>0</v>
      </c>
      <c r="V44" s="115">
        <v>0</v>
      </c>
      <c r="W44" s="115">
        <v>0</v>
      </c>
      <c r="X44" s="116">
        <v>0</v>
      </c>
      <c r="Y44" s="109"/>
      <c r="Z44" s="106">
        <v>0</v>
      </c>
      <c r="AA44" s="115">
        <v>0</v>
      </c>
      <c r="AB44" s="115">
        <v>0</v>
      </c>
      <c r="AC44" s="115">
        <v>0</v>
      </c>
      <c r="AD44" s="116">
        <v>0</v>
      </c>
      <c r="AE44" s="109"/>
      <c r="AF44" s="166">
        <v>0</v>
      </c>
      <c r="AG44" s="115">
        <v>0</v>
      </c>
      <c r="AH44" s="115">
        <v>0</v>
      </c>
      <c r="AI44" s="116">
        <v>0</v>
      </c>
    </row>
    <row r="45" spans="1:35" ht="15" hidden="1" customHeight="1" outlineLevel="1" x14ac:dyDescent="0.25">
      <c r="A45" s="42" t="s">
        <v>53</v>
      </c>
      <c r="B45" s="106">
        <v>0</v>
      </c>
      <c r="C45" s="115">
        <v>0</v>
      </c>
      <c r="D45" s="115">
        <v>0</v>
      </c>
      <c r="E45" s="115">
        <v>0</v>
      </c>
      <c r="F45" s="116">
        <v>0</v>
      </c>
      <c r="G45" s="109"/>
      <c r="H45" s="106">
        <v>0</v>
      </c>
      <c r="I45" s="115">
        <v>0</v>
      </c>
      <c r="J45" s="115">
        <v>0</v>
      </c>
      <c r="K45" s="115">
        <v>0</v>
      </c>
      <c r="L45" s="116">
        <v>0</v>
      </c>
      <c r="M45" s="109"/>
      <c r="N45" s="106">
        <v>50000</v>
      </c>
      <c r="O45" s="115">
        <v>0</v>
      </c>
      <c r="P45" s="115">
        <v>0</v>
      </c>
      <c r="Q45" s="115">
        <v>0</v>
      </c>
      <c r="R45" s="116">
        <v>50000</v>
      </c>
      <c r="S45" s="109"/>
      <c r="T45" s="106">
        <v>0</v>
      </c>
      <c r="U45" s="115">
        <v>0</v>
      </c>
      <c r="V45" s="115">
        <v>0</v>
      </c>
      <c r="W45" s="115">
        <v>0</v>
      </c>
      <c r="X45" s="116">
        <v>0</v>
      </c>
      <c r="Y45" s="109"/>
      <c r="Z45" s="106">
        <v>0</v>
      </c>
      <c r="AA45" s="115">
        <v>0</v>
      </c>
      <c r="AB45" s="115">
        <v>0</v>
      </c>
      <c r="AC45" s="115">
        <v>0</v>
      </c>
      <c r="AD45" s="116">
        <v>0</v>
      </c>
      <c r="AE45" s="109"/>
      <c r="AF45" s="166">
        <v>0</v>
      </c>
      <c r="AG45" s="115">
        <v>0</v>
      </c>
      <c r="AH45" s="115">
        <v>0</v>
      </c>
      <c r="AI45" s="116">
        <v>0</v>
      </c>
    </row>
    <row r="46" spans="1:35" ht="15" hidden="1" customHeight="1" outlineLevel="1" x14ac:dyDescent="0.25">
      <c r="A46" s="42" t="s">
        <v>54</v>
      </c>
      <c r="B46" s="106">
        <v>0</v>
      </c>
      <c r="C46" s="115">
        <v>0</v>
      </c>
      <c r="D46" s="115">
        <v>0</v>
      </c>
      <c r="E46" s="115">
        <v>0</v>
      </c>
      <c r="F46" s="116">
        <v>0</v>
      </c>
      <c r="G46" s="109"/>
      <c r="H46" s="106">
        <v>370</v>
      </c>
      <c r="I46" s="115">
        <v>454</v>
      </c>
      <c r="J46" s="115">
        <v>453</v>
      </c>
      <c r="K46" s="115">
        <v>459</v>
      </c>
      <c r="L46" s="116">
        <v>1736</v>
      </c>
      <c r="M46" s="109"/>
      <c r="N46" s="106">
        <v>310</v>
      </c>
      <c r="O46" s="115">
        <v>310</v>
      </c>
      <c r="P46" s="115">
        <v>424</v>
      </c>
      <c r="Q46" s="115">
        <v>467</v>
      </c>
      <c r="R46" s="116">
        <v>1511</v>
      </c>
      <c r="S46" s="109"/>
      <c r="T46" s="106">
        <v>246</v>
      </c>
      <c r="U46" s="115">
        <v>283</v>
      </c>
      <c r="V46" s="115">
        <v>296</v>
      </c>
      <c r="W46" s="115">
        <v>336</v>
      </c>
      <c r="X46" s="116">
        <v>1161</v>
      </c>
      <c r="Y46" s="109"/>
      <c r="Z46" s="106">
        <v>0</v>
      </c>
      <c r="AA46" s="115">
        <v>168</v>
      </c>
      <c r="AB46" s="115">
        <v>87</v>
      </c>
      <c r="AC46" s="115">
        <v>89</v>
      </c>
      <c r="AD46" s="116">
        <v>344</v>
      </c>
      <c r="AE46" s="109"/>
      <c r="AF46" s="166">
        <v>0</v>
      </c>
      <c r="AG46" s="115">
        <v>0</v>
      </c>
      <c r="AH46" s="115">
        <v>0</v>
      </c>
      <c r="AI46" s="116">
        <v>0</v>
      </c>
    </row>
    <row r="47" spans="1:35" ht="15" hidden="1" customHeight="1" outlineLevel="1" x14ac:dyDescent="0.25">
      <c r="A47" s="42" t="s">
        <v>55</v>
      </c>
      <c r="B47" s="106">
        <v>0</v>
      </c>
      <c r="C47" s="115">
        <v>0</v>
      </c>
      <c r="D47" s="115">
        <v>0</v>
      </c>
      <c r="E47" s="115">
        <v>0</v>
      </c>
      <c r="F47" s="116">
        <v>0</v>
      </c>
      <c r="G47" s="109"/>
      <c r="H47" s="106">
        <v>0</v>
      </c>
      <c r="I47" s="115">
        <v>0</v>
      </c>
      <c r="J47" s="115">
        <v>0</v>
      </c>
      <c r="K47" s="115">
        <v>0</v>
      </c>
      <c r="L47" s="116">
        <v>0</v>
      </c>
      <c r="M47" s="109"/>
      <c r="N47" s="106">
        <v>0</v>
      </c>
      <c r="O47" s="115">
        <v>0</v>
      </c>
      <c r="P47" s="115">
        <v>0</v>
      </c>
      <c r="Q47" s="115">
        <v>0</v>
      </c>
      <c r="R47" s="116">
        <v>0</v>
      </c>
      <c r="S47" s="109"/>
      <c r="T47" s="106">
        <v>0</v>
      </c>
      <c r="U47" s="115">
        <v>0</v>
      </c>
      <c r="V47" s="115">
        <v>0</v>
      </c>
      <c r="W47" s="115">
        <v>0</v>
      </c>
      <c r="X47" s="116">
        <v>0</v>
      </c>
      <c r="Y47" s="109"/>
      <c r="Z47" s="106">
        <v>0</v>
      </c>
      <c r="AA47" s="115">
        <v>0</v>
      </c>
      <c r="AB47" s="115">
        <v>0</v>
      </c>
      <c r="AC47" s="115">
        <v>0</v>
      </c>
      <c r="AD47" s="116">
        <v>0</v>
      </c>
      <c r="AE47" s="109"/>
      <c r="AF47" s="166">
        <v>0</v>
      </c>
      <c r="AG47" s="115">
        <v>0</v>
      </c>
      <c r="AH47" s="115">
        <v>0</v>
      </c>
      <c r="AI47" s="116">
        <v>0</v>
      </c>
    </row>
    <row r="48" spans="1:35" ht="15" hidden="1" customHeight="1" outlineLevel="1" x14ac:dyDescent="0.25">
      <c r="A48" s="42" t="s">
        <v>56</v>
      </c>
      <c r="B48" s="106">
        <v>0</v>
      </c>
      <c r="C48" s="115">
        <v>0</v>
      </c>
      <c r="D48" s="115">
        <v>0</v>
      </c>
      <c r="E48" s="115">
        <v>0</v>
      </c>
      <c r="F48" s="116">
        <v>0</v>
      </c>
      <c r="G48" s="109"/>
      <c r="H48" s="106">
        <v>0</v>
      </c>
      <c r="I48" s="115">
        <v>0</v>
      </c>
      <c r="J48" s="115">
        <v>0</v>
      </c>
      <c r="K48" s="115">
        <v>0</v>
      </c>
      <c r="L48" s="116">
        <v>0</v>
      </c>
      <c r="M48" s="109"/>
      <c r="N48" s="106">
        <v>0</v>
      </c>
      <c r="O48" s="115">
        <v>0</v>
      </c>
      <c r="P48" s="115">
        <v>0</v>
      </c>
      <c r="Q48" s="115">
        <v>0</v>
      </c>
      <c r="R48" s="116">
        <v>0</v>
      </c>
      <c r="S48" s="109"/>
      <c r="T48" s="106">
        <v>0</v>
      </c>
      <c r="U48" s="115">
        <v>0</v>
      </c>
      <c r="V48" s="115">
        <v>0</v>
      </c>
      <c r="W48" s="115">
        <v>0</v>
      </c>
      <c r="X48" s="116">
        <v>0</v>
      </c>
      <c r="Y48" s="109"/>
      <c r="Z48" s="106">
        <v>0</v>
      </c>
      <c r="AA48" s="115">
        <v>0</v>
      </c>
      <c r="AB48" s="115">
        <v>0</v>
      </c>
      <c r="AC48" s="115">
        <v>0</v>
      </c>
      <c r="AD48" s="116">
        <v>0</v>
      </c>
      <c r="AE48" s="109"/>
      <c r="AF48" s="166">
        <v>0</v>
      </c>
      <c r="AG48" s="115">
        <v>0</v>
      </c>
      <c r="AH48" s="115">
        <v>0</v>
      </c>
      <c r="AI48" s="116">
        <v>0</v>
      </c>
    </row>
    <row r="49" spans="1:35" ht="15" hidden="1" customHeight="1" outlineLevel="1" x14ac:dyDescent="0.25">
      <c r="A49" s="42" t="s">
        <v>79</v>
      </c>
      <c r="B49" s="106">
        <v>0</v>
      </c>
      <c r="C49" s="115">
        <v>0</v>
      </c>
      <c r="D49" s="115">
        <v>0</v>
      </c>
      <c r="E49" s="115">
        <v>0</v>
      </c>
      <c r="F49" s="116">
        <v>0</v>
      </c>
      <c r="G49" s="109"/>
      <c r="H49" s="106">
        <v>0</v>
      </c>
      <c r="I49" s="115">
        <v>0</v>
      </c>
      <c r="J49" s="115">
        <v>0</v>
      </c>
      <c r="K49" s="115">
        <v>0</v>
      </c>
      <c r="L49" s="116">
        <v>0</v>
      </c>
      <c r="M49" s="109"/>
      <c r="N49" s="106">
        <v>1617</v>
      </c>
      <c r="O49" s="115">
        <v>454</v>
      </c>
      <c r="P49" s="115">
        <v>676</v>
      </c>
      <c r="Q49" s="115">
        <v>87</v>
      </c>
      <c r="R49" s="116">
        <v>2834</v>
      </c>
      <c r="S49" s="109"/>
      <c r="T49" s="106">
        <v>1575</v>
      </c>
      <c r="U49" s="115">
        <v>1843</v>
      </c>
      <c r="V49" s="115">
        <v>1395</v>
      </c>
      <c r="W49" s="115">
        <v>2607</v>
      </c>
      <c r="X49" s="116">
        <v>7420</v>
      </c>
      <c r="Y49" s="109"/>
      <c r="Z49" s="106">
        <v>0</v>
      </c>
      <c r="AA49" s="115">
        <v>0</v>
      </c>
      <c r="AB49" s="115">
        <v>0</v>
      </c>
      <c r="AC49" s="115">
        <v>0</v>
      </c>
      <c r="AD49" s="116">
        <v>0</v>
      </c>
      <c r="AE49" s="109"/>
      <c r="AF49" s="166">
        <v>0</v>
      </c>
      <c r="AG49" s="115">
        <v>0</v>
      </c>
      <c r="AH49" s="115">
        <v>0</v>
      </c>
      <c r="AI49" s="116">
        <v>0</v>
      </c>
    </row>
    <row r="50" spans="1:35" ht="15" hidden="1" customHeight="1" outlineLevel="1" x14ac:dyDescent="0.25">
      <c r="A50" s="42" t="s">
        <v>7</v>
      </c>
      <c r="B50" s="106">
        <v>300</v>
      </c>
      <c r="C50" s="115">
        <v>313</v>
      </c>
      <c r="D50" s="115">
        <v>338</v>
      </c>
      <c r="E50" s="115">
        <v>61</v>
      </c>
      <c r="F50" s="116">
        <v>0</v>
      </c>
      <c r="G50" s="109"/>
      <c r="H50" s="106">
        <v>261</v>
      </c>
      <c r="I50" s="115">
        <v>22</v>
      </c>
      <c r="J50" s="115">
        <v>10</v>
      </c>
      <c r="K50" s="115">
        <v>11</v>
      </c>
      <c r="L50" s="116">
        <v>304</v>
      </c>
      <c r="M50" s="109"/>
      <c r="N50" s="106">
        <v>210</v>
      </c>
      <c r="O50" s="115">
        <v>210</v>
      </c>
      <c r="P50" s="115">
        <v>239</v>
      </c>
      <c r="Q50" s="115">
        <v>1</v>
      </c>
      <c r="R50" s="116">
        <v>660</v>
      </c>
      <c r="S50" s="109"/>
      <c r="T50" s="106">
        <v>404</v>
      </c>
      <c r="U50" s="115">
        <v>231</v>
      </c>
      <c r="V50" s="115">
        <v>314</v>
      </c>
      <c r="W50" s="115">
        <v>766</v>
      </c>
      <c r="X50" s="116">
        <v>1715</v>
      </c>
      <c r="Y50" s="109"/>
      <c r="Z50" s="106">
        <v>241</v>
      </c>
      <c r="AA50" s="115">
        <v>267</v>
      </c>
      <c r="AB50" s="115">
        <v>269</v>
      </c>
      <c r="AC50" s="115">
        <v>278</v>
      </c>
      <c r="AD50" s="116">
        <v>1055</v>
      </c>
      <c r="AE50" s="109"/>
      <c r="AF50" s="106">
        <v>135</v>
      </c>
      <c r="AG50" s="115">
        <v>261</v>
      </c>
      <c r="AH50" s="115">
        <v>278</v>
      </c>
      <c r="AI50" s="105">
        <v>674</v>
      </c>
    </row>
    <row r="51" spans="1:35" ht="17.25" hidden="1" customHeight="1" outlineLevel="1" x14ac:dyDescent="0.4">
      <c r="A51" s="42" t="s">
        <v>27</v>
      </c>
      <c r="B51" s="110">
        <v>0</v>
      </c>
      <c r="C51" s="111">
        <v>0</v>
      </c>
      <c r="D51" s="111">
        <v>0</v>
      </c>
      <c r="E51" s="111">
        <v>0</v>
      </c>
      <c r="F51" s="112">
        <v>0</v>
      </c>
      <c r="G51" s="109"/>
      <c r="H51" s="110">
        <v>0</v>
      </c>
      <c r="I51" s="111">
        <v>0</v>
      </c>
      <c r="J51" s="111">
        <v>0</v>
      </c>
      <c r="K51" s="111">
        <v>0</v>
      </c>
      <c r="L51" s="112">
        <v>0</v>
      </c>
      <c r="M51" s="109"/>
      <c r="N51" s="110">
        <v>0</v>
      </c>
      <c r="O51" s="111">
        <v>-65</v>
      </c>
      <c r="P51" s="111">
        <v>329</v>
      </c>
      <c r="Q51" s="111">
        <v>-264</v>
      </c>
      <c r="R51" s="112">
        <v>0</v>
      </c>
      <c r="S51" s="109"/>
      <c r="T51" s="110">
        <v>0</v>
      </c>
      <c r="U51" s="111">
        <v>221</v>
      </c>
      <c r="V51" s="111">
        <v>-275</v>
      </c>
      <c r="W51" s="111">
        <v>212</v>
      </c>
      <c r="X51" s="112">
        <v>158</v>
      </c>
      <c r="Y51" s="109"/>
      <c r="Z51" s="110">
        <v>-37</v>
      </c>
      <c r="AA51" s="111">
        <v>-45</v>
      </c>
      <c r="AB51" s="111">
        <v>216</v>
      </c>
      <c r="AC51" s="111">
        <v>47</v>
      </c>
      <c r="AD51" s="112">
        <v>181</v>
      </c>
      <c r="AE51" s="109"/>
      <c r="AF51" s="110">
        <v>-167</v>
      </c>
      <c r="AG51" s="111">
        <v>173</v>
      </c>
      <c r="AH51" s="111">
        <v>9</v>
      </c>
      <c r="AI51" s="112">
        <v>15</v>
      </c>
    </row>
    <row r="52" spans="1:35" s="99" customFormat="1" collapsed="1" x14ac:dyDescent="0.25">
      <c r="A52" s="87" t="s">
        <v>58</v>
      </c>
      <c r="B52" s="107">
        <v>3163</v>
      </c>
      <c r="C52" s="117">
        <v>7943</v>
      </c>
      <c r="D52" s="117">
        <v>12524</v>
      </c>
      <c r="E52" s="117">
        <v>-13348</v>
      </c>
      <c r="F52" s="118">
        <v>0</v>
      </c>
      <c r="G52" s="108"/>
      <c r="H52" s="107">
        <v>1875</v>
      </c>
      <c r="I52" s="117">
        <v>8805</v>
      </c>
      <c r="J52" s="117">
        <v>13196</v>
      </c>
      <c r="K52" s="117">
        <v>11860</v>
      </c>
      <c r="L52" s="118">
        <v>35736</v>
      </c>
      <c r="M52" s="108"/>
      <c r="N52" s="107">
        <v>-4391</v>
      </c>
      <c r="O52" s="117">
        <v>622</v>
      </c>
      <c r="P52" s="117">
        <v>4720</v>
      </c>
      <c r="Q52" s="117">
        <v>5912</v>
      </c>
      <c r="R52" s="118">
        <v>6863</v>
      </c>
      <c r="S52" s="108"/>
      <c r="T52" s="107">
        <v>5605</v>
      </c>
      <c r="U52" s="117">
        <v>9120</v>
      </c>
      <c r="V52" s="117">
        <v>8766</v>
      </c>
      <c r="W52" s="117">
        <v>12655</v>
      </c>
      <c r="X52" s="118">
        <v>36146</v>
      </c>
      <c r="Y52" s="108"/>
      <c r="Z52" s="107">
        <v>4252</v>
      </c>
      <c r="AA52" s="117">
        <v>5879</v>
      </c>
      <c r="AB52" s="117">
        <v>7409</v>
      </c>
      <c r="AC52" s="117">
        <v>8865</v>
      </c>
      <c r="AD52" s="118">
        <v>26405</v>
      </c>
      <c r="AE52" s="108"/>
      <c r="AF52" s="107">
        <v>3066</v>
      </c>
      <c r="AG52" s="117">
        <v>6631</v>
      </c>
      <c r="AH52" s="117">
        <v>9673</v>
      </c>
      <c r="AI52" s="103">
        <v>19370</v>
      </c>
    </row>
    <row r="53" spans="1:35" x14ac:dyDescent="0.25">
      <c r="A53" s="42"/>
      <c r="B53" s="107"/>
      <c r="C53" s="109"/>
      <c r="D53" s="109"/>
      <c r="E53" s="109"/>
      <c r="F53" s="119"/>
      <c r="G53" s="109"/>
      <c r="H53" s="107"/>
      <c r="I53" s="109"/>
      <c r="J53" s="109"/>
      <c r="K53" s="109"/>
      <c r="L53" s="119"/>
      <c r="M53" s="109"/>
      <c r="N53" s="107"/>
      <c r="O53" s="109"/>
      <c r="P53" s="109"/>
      <c r="Q53" s="109"/>
      <c r="R53" s="119"/>
      <c r="S53" s="109"/>
      <c r="T53" s="107"/>
      <c r="U53" s="109"/>
      <c r="V53" s="109"/>
      <c r="W53" s="109"/>
      <c r="X53" s="119"/>
      <c r="Y53" s="109"/>
      <c r="Z53" s="107"/>
      <c r="AA53" s="109"/>
      <c r="AB53" s="109"/>
      <c r="AC53" s="109"/>
      <c r="AD53" s="119"/>
      <c r="AE53" s="109"/>
      <c r="AF53" s="167"/>
      <c r="AG53" s="109"/>
      <c r="AH53" s="109"/>
      <c r="AI53" s="119"/>
    </row>
    <row r="54" spans="1:35" x14ac:dyDescent="0.25">
      <c r="A54" s="42"/>
      <c r="B54" s="107"/>
      <c r="C54" s="109"/>
      <c r="D54" s="109"/>
      <c r="E54" s="109"/>
      <c r="F54" s="119"/>
      <c r="G54" s="109"/>
      <c r="H54" s="107"/>
      <c r="I54" s="109"/>
      <c r="J54" s="109"/>
      <c r="K54" s="109"/>
      <c r="L54" s="119"/>
      <c r="M54" s="109"/>
      <c r="N54" s="107"/>
      <c r="O54" s="109"/>
      <c r="P54" s="109"/>
      <c r="Q54" s="109"/>
      <c r="R54" s="119"/>
      <c r="S54" s="109"/>
      <c r="T54" s="107"/>
      <c r="U54" s="109"/>
      <c r="V54" s="109"/>
      <c r="W54" s="109"/>
      <c r="X54" s="119"/>
      <c r="Y54" s="109"/>
      <c r="Z54" s="107"/>
      <c r="AA54" s="109"/>
      <c r="AB54" s="109"/>
      <c r="AC54" s="109"/>
      <c r="AD54" s="119"/>
      <c r="AE54" s="109"/>
      <c r="AF54" s="167"/>
      <c r="AG54" s="109"/>
      <c r="AH54" s="109"/>
      <c r="AI54" s="119"/>
    </row>
    <row r="55" spans="1:35" s="99" customFormat="1" x14ac:dyDescent="0.25">
      <c r="A55" s="87" t="s">
        <v>18</v>
      </c>
      <c r="B55" s="107">
        <v>290070</v>
      </c>
      <c r="C55" s="117">
        <v>289785</v>
      </c>
      <c r="D55" s="117">
        <v>299158</v>
      </c>
      <c r="E55" s="117">
        <v>0</v>
      </c>
      <c r="F55" s="118"/>
      <c r="G55" s="108"/>
      <c r="H55" s="107">
        <v>290717</v>
      </c>
      <c r="I55" s="117">
        <v>301512</v>
      </c>
      <c r="J55" s="117">
        <v>300369</v>
      </c>
      <c r="K55" s="117">
        <v>293536</v>
      </c>
      <c r="L55" s="118"/>
      <c r="M55" s="108"/>
      <c r="N55" s="107">
        <v>248870</v>
      </c>
      <c r="O55" s="117">
        <v>270583</v>
      </c>
      <c r="P55" s="117">
        <v>279292</v>
      </c>
      <c r="Q55" s="117">
        <v>282678</v>
      </c>
      <c r="R55" s="118"/>
      <c r="S55" s="108"/>
      <c r="T55" s="107">
        <v>340030</v>
      </c>
      <c r="U55" s="117">
        <v>343004</v>
      </c>
      <c r="V55" s="117">
        <v>337469</v>
      </c>
      <c r="W55" s="117">
        <v>317994</v>
      </c>
      <c r="X55" s="118"/>
      <c r="Y55" s="108"/>
      <c r="Z55" s="107">
        <v>138525</v>
      </c>
      <c r="AA55" s="117">
        <v>138923</v>
      </c>
      <c r="AB55" s="117">
        <v>142299</v>
      </c>
      <c r="AC55" s="117">
        <v>137804</v>
      </c>
      <c r="AD55" s="118"/>
      <c r="AE55" s="108"/>
      <c r="AF55" s="168">
        <v>139159</v>
      </c>
      <c r="AG55" s="117">
        <v>139782</v>
      </c>
      <c r="AH55" s="102">
        <v>142571</v>
      </c>
      <c r="AI55" s="118"/>
    </row>
    <row r="56" spans="1:35" s="99" customFormat="1" ht="7.5" customHeight="1" x14ac:dyDescent="0.25">
      <c r="A56" s="87"/>
      <c r="B56" s="107"/>
      <c r="C56" s="117"/>
      <c r="D56" s="108"/>
      <c r="E56" s="117"/>
      <c r="F56" s="118"/>
      <c r="G56" s="109"/>
      <c r="H56" s="107"/>
      <c r="I56" s="117"/>
      <c r="J56" s="108"/>
      <c r="K56" s="117"/>
      <c r="L56" s="118"/>
      <c r="M56" s="109"/>
      <c r="N56" s="107"/>
      <c r="O56" s="117"/>
      <c r="P56" s="108"/>
      <c r="Q56" s="117"/>
      <c r="R56" s="118"/>
      <c r="S56" s="109"/>
      <c r="T56" s="107"/>
      <c r="U56" s="117"/>
      <c r="V56" s="108"/>
      <c r="W56" s="117"/>
      <c r="X56" s="118"/>
      <c r="Y56" s="109"/>
      <c r="Z56" s="107"/>
      <c r="AA56" s="117"/>
      <c r="AB56" s="117"/>
      <c r="AC56" s="117"/>
      <c r="AD56" s="118"/>
      <c r="AE56" s="109"/>
      <c r="AF56" s="168"/>
      <c r="AG56" s="117"/>
      <c r="AH56" s="117"/>
      <c r="AI56" s="118"/>
    </row>
    <row r="57" spans="1:35" ht="15" hidden="1" customHeight="1" outlineLevel="1" x14ac:dyDescent="0.25">
      <c r="A57" s="42" t="s">
        <v>19</v>
      </c>
      <c r="B57" s="106">
        <v>54597</v>
      </c>
      <c r="C57" s="115">
        <v>53742</v>
      </c>
      <c r="D57" s="115">
        <v>57840</v>
      </c>
      <c r="E57" s="115">
        <v>0</v>
      </c>
      <c r="F57" s="105"/>
      <c r="G57" s="109"/>
      <c r="H57" s="106">
        <v>82255</v>
      </c>
      <c r="I57" s="115">
        <v>87018</v>
      </c>
      <c r="J57" s="115">
        <v>72664</v>
      </c>
      <c r="K57" s="115">
        <v>77036</v>
      </c>
      <c r="L57" s="105"/>
      <c r="M57" s="109"/>
      <c r="N57" s="106">
        <v>93022</v>
      </c>
      <c r="O57" s="115">
        <v>69807</v>
      </c>
      <c r="P57" s="115">
        <v>68813</v>
      </c>
      <c r="Q57" s="115">
        <v>85034</v>
      </c>
      <c r="R57" s="105"/>
      <c r="S57" s="109"/>
      <c r="T57" s="106">
        <v>122717</v>
      </c>
      <c r="U57" s="115">
        <v>126060</v>
      </c>
      <c r="V57" s="115">
        <v>124174</v>
      </c>
      <c r="W57" s="115">
        <v>111308</v>
      </c>
      <c r="X57" s="105"/>
      <c r="Y57" s="109"/>
      <c r="Z57" s="106">
        <v>57625</v>
      </c>
      <c r="AA57" s="115">
        <v>57437</v>
      </c>
      <c r="AB57" s="104">
        <v>54416</v>
      </c>
      <c r="AC57" s="115">
        <v>41478</v>
      </c>
      <c r="AD57" s="105"/>
      <c r="AE57" s="109"/>
      <c r="AF57" s="106">
        <v>69655</v>
      </c>
      <c r="AG57" s="104">
        <v>63578</v>
      </c>
      <c r="AH57" s="104">
        <v>62439</v>
      </c>
      <c r="AI57" s="105"/>
    </row>
    <row r="58" spans="1:35" ht="15" hidden="1" customHeight="1" outlineLevel="1" x14ac:dyDescent="0.25">
      <c r="A58" s="42" t="s">
        <v>21</v>
      </c>
      <c r="B58" s="106">
        <v>125610</v>
      </c>
      <c r="C58" s="115">
        <v>122515</v>
      </c>
      <c r="D58" s="115">
        <v>119673</v>
      </c>
      <c r="E58" s="115">
        <v>0</v>
      </c>
      <c r="F58" s="105"/>
      <c r="G58" s="109"/>
      <c r="H58" s="106">
        <v>113907</v>
      </c>
      <c r="I58" s="115">
        <v>119034</v>
      </c>
      <c r="J58" s="115">
        <v>124345</v>
      </c>
      <c r="K58" s="115">
        <v>106496</v>
      </c>
      <c r="L58" s="105"/>
      <c r="M58" s="109"/>
      <c r="N58" s="106">
        <v>103042</v>
      </c>
      <c r="O58" s="115">
        <v>115528</v>
      </c>
      <c r="P58" s="115">
        <v>120967</v>
      </c>
      <c r="Q58" s="115">
        <v>104804</v>
      </c>
      <c r="R58" s="105"/>
      <c r="S58" s="109"/>
      <c r="T58" s="106">
        <v>134207</v>
      </c>
      <c r="U58" s="115">
        <v>131897</v>
      </c>
      <c r="V58" s="115">
        <v>126205</v>
      </c>
      <c r="W58" s="115">
        <v>116684</v>
      </c>
      <c r="X58" s="105"/>
      <c r="Y58" s="109"/>
      <c r="Z58" s="106">
        <v>54196</v>
      </c>
      <c r="AA58" s="115">
        <v>53511</v>
      </c>
      <c r="AB58" s="104">
        <v>56572</v>
      </c>
      <c r="AC58" s="115">
        <v>60873</v>
      </c>
      <c r="AD58" s="105"/>
      <c r="AE58" s="109"/>
      <c r="AF58" s="106">
        <v>51148</v>
      </c>
      <c r="AG58" s="104">
        <v>55330</v>
      </c>
      <c r="AH58" s="104">
        <v>54666</v>
      </c>
      <c r="AI58" s="105"/>
    </row>
    <row r="59" spans="1:35" s="99" customFormat="1" collapsed="1" x14ac:dyDescent="0.25">
      <c r="A59" s="87" t="s">
        <v>22</v>
      </c>
      <c r="B59" s="107">
        <v>180207</v>
      </c>
      <c r="C59" s="117">
        <v>176257</v>
      </c>
      <c r="D59" s="117">
        <v>177513</v>
      </c>
      <c r="E59" s="117">
        <v>0</v>
      </c>
      <c r="F59" s="103"/>
      <c r="G59" s="108"/>
      <c r="H59" s="107">
        <v>196162</v>
      </c>
      <c r="I59" s="117">
        <v>206052</v>
      </c>
      <c r="J59" s="117">
        <v>197009</v>
      </c>
      <c r="K59" s="117">
        <v>183532</v>
      </c>
      <c r="L59" s="103"/>
      <c r="M59" s="108"/>
      <c r="N59" s="107">
        <v>196064</v>
      </c>
      <c r="O59" s="117">
        <v>185335</v>
      </c>
      <c r="P59" s="117">
        <v>189780</v>
      </c>
      <c r="Q59" s="117">
        <v>189838</v>
      </c>
      <c r="R59" s="103"/>
      <c r="S59" s="108"/>
      <c r="T59" s="107">
        <v>256924</v>
      </c>
      <c r="U59" s="117">
        <v>257957</v>
      </c>
      <c r="V59" s="117">
        <v>250379</v>
      </c>
      <c r="W59" s="117">
        <v>227992</v>
      </c>
      <c r="X59" s="103"/>
      <c r="Y59" s="108"/>
      <c r="Z59" s="107">
        <v>111821</v>
      </c>
      <c r="AA59" s="117">
        <v>110948</v>
      </c>
      <c r="AB59" s="102">
        <v>110988</v>
      </c>
      <c r="AC59" s="117">
        <v>102351</v>
      </c>
      <c r="AD59" s="103"/>
      <c r="AE59" s="108"/>
      <c r="AF59" s="107">
        <v>120803</v>
      </c>
      <c r="AG59" s="102">
        <v>118908</v>
      </c>
      <c r="AH59" s="102">
        <v>117105</v>
      </c>
      <c r="AI59" s="103"/>
    </row>
    <row r="60" spans="1:35" s="99" customFormat="1" ht="6.75" customHeight="1" x14ac:dyDescent="0.25">
      <c r="A60" s="87"/>
      <c r="B60" s="107"/>
      <c r="C60" s="117"/>
      <c r="D60" s="117"/>
      <c r="E60" s="117"/>
      <c r="F60" s="103"/>
      <c r="G60" s="109"/>
      <c r="H60" s="107"/>
      <c r="I60" s="117"/>
      <c r="J60" s="117"/>
      <c r="K60" s="117"/>
      <c r="L60" s="103"/>
      <c r="M60" s="109"/>
      <c r="N60" s="107"/>
      <c r="O60" s="117"/>
      <c r="P60" s="117"/>
      <c r="Q60" s="117"/>
      <c r="R60" s="103"/>
      <c r="S60" s="109"/>
      <c r="T60" s="107"/>
      <c r="U60" s="117"/>
      <c r="V60" s="117"/>
      <c r="W60" s="117"/>
      <c r="X60" s="103"/>
      <c r="Y60" s="109"/>
      <c r="Z60" s="107"/>
      <c r="AA60" s="117"/>
      <c r="AB60" s="102"/>
      <c r="AC60" s="117"/>
      <c r="AD60" s="103"/>
      <c r="AE60" s="109"/>
      <c r="AF60" s="107"/>
      <c r="AG60" s="102"/>
      <c r="AH60" s="117"/>
      <c r="AI60" s="103"/>
    </row>
    <row r="61" spans="1:35" s="99" customFormat="1" x14ac:dyDescent="0.25">
      <c r="A61" s="87" t="s">
        <v>29</v>
      </c>
      <c r="B61" s="107">
        <v>109863</v>
      </c>
      <c r="C61" s="117">
        <v>113528</v>
      </c>
      <c r="D61" s="117">
        <v>121645</v>
      </c>
      <c r="E61" s="117">
        <v>0</v>
      </c>
      <c r="F61" s="103"/>
      <c r="G61" s="108"/>
      <c r="H61" s="107">
        <v>94555</v>
      </c>
      <c r="I61" s="117">
        <v>95460</v>
      </c>
      <c r="J61" s="117">
        <v>103360</v>
      </c>
      <c r="K61" s="117">
        <v>110004</v>
      </c>
      <c r="L61" s="103"/>
      <c r="M61" s="108"/>
      <c r="N61" s="107">
        <v>52806</v>
      </c>
      <c r="O61" s="117">
        <v>85248</v>
      </c>
      <c r="P61" s="117">
        <v>89512</v>
      </c>
      <c r="Q61" s="117">
        <v>92840</v>
      </c>
      <c r="R61" s="103"/>
      <c r="S61" s="108"/>
      <c r="T61" s="107">
        <v>83106</v>
      </c>
      <c r="U61" s="117">
        <v>85047</v>
      </c>
      <c r="V61" s="117">
        <v>87090</v>
      </c>
      <c r="W61" s="117">
        <v>90002</v>
      </c>
      <c r="X61" s="103"/>
      <c r="Y61" s="108"/>
      <c r="Z61" s="107">
        <v>26704</v>
      </c>
      <c r="AA61" s="117">
        <v>27975</v>
      </c>
      <c r="AB61" s="102">
        <v>31311</v>
      </c>
      <c r="AC61" s="117">
        <v>35453</v>
      </c>
      <c r="AD61" s="103"/>
      <c r="AE61" s="108"/>
      <c r="AF61" s="107">
        <v>18356</v>
      </c>
      <c r="AG61" s="102">
        <v>20874</v>
      </c>
      <c r="AH61" s="102">
        <v>25466</v>
      </c>
      <c r="AI61" s="103"/>
    </row>
    <row r="62" spans="1:35" ht="7.5" customHeight="1" x14ac:dyDescent="0.25">
      <c r="A62" s="42"/>
      <c r="B62" s="107"/>
      <c r="C62" s="115"/>
      <c r="D62" s="115"/>
      <c r="E62" s="115"/>
      <c r="F62" s="116"/>
      <c r="G62" s="109"/>
      <c r="H62" s="107"/>
      <c r="I62" s="115"/>
      <c r="J62" s="115"/>
      <c r="K62" s="115"/>
      <c r="L62" s="116"/>
      <c r="M62" s="109"/>
      <c r="N62" s="107"/>
      <c r="O62" s="115"/>
      <c r="P62" s="115"/>
      <c r="Q62" s="115"/>
      <c r="R62" s="116"/>
      <c r="S62" s="109"/>
      <c r="T62" s="107"/>
      <c r="U62" s="115"/>
      <c r="V62" s="115"/>
      <c r="W62" s="115"/>
      <c r="X62" s="116"/>
      <c r="Y62" s="109"/>
      <c r="Z62" s="107"/>
      <c r="AA62" s="115"/>
      <c r="AB62" s="115"/>
      <c r="AC62" s="115"/>
      <c r="AD62" s="116"/>
      <c r="AE62" s="109"/>
      <c r="AF62" s="166"/>
      <c r="AG62" s="115"/>
      <c r="AH62" s="115"/>
      <c r="AI62" s="116"/>
    </row>
    <row r="63" spans="1:35" s="99" customFormat="1" x14ac:dyDescent="0.25">
      <c r="A63" s="87" t="s">
        <v>59</v>
      </c>
      <c r="B63" s="107">
        <v>834</v>
      </c>
      <c r="C63" s="108">
        <v>1347</v>
      </c>
      <c r="D63" s="108">
        <v>1877</v>
      </c>
      <c r="E63" s="108">
        <v>1957</v>
      </c>
      <c r="F63" s="118"/>
      <c r="G63" s="109"/>
      <c r="H63" s="107">
        <v>482</v>
      </c>
      <c r="I63" s="108">
        <v>1008</v>
      </c>
      <c r="J63" s="108">
        <v>2166</v>
      </c>
      <c r="K63" s="108">
        <v>3142</v>
      </c>
      <c r="L63" s="118"/>
      <c r="M63" s="109"/>
      <c r="N63" s="107">
        <v>362</v>
      </c>
      <c r="O63" s="108">
        <v>399</v>
      </c>
      <c r="P63" s="108">
        <v>400</v>
      </c>
      <c r="Q63" s="108">
        <v>901</v>
      </c>
      <c r="R63" s="118"/>
      <c r="S63" s="109"/>
      <c r="T63" s="107">
        <v>669</v>
      </c>
      <c r="U63" s="108">
        <v>972</v>
      </c>
      <c r="V63" s="108">
        <v>1196</v>
      </c>
      <c r="W63" s="108">
        <v>1589</v>
      </c>
      <c r="X63" s="118"/>
      <c r="Y63" s="109"/>
      <c r="Z63" s="107">
        <v>106</v>
      </c>
      <c r="AA63" s="108">
        <v>1098</v>
      </c>
      <c r="AB63" s="108">
        <v>1383</v>
      </c>
      <c r="AC63" s="108">
        <v>2148</v>
      </c>
      <c r="AD63" s="118"/>
      <c r="AE63" s="109"/>
      <c r="AF63" s="168">
        <v>36</v>
      </c>
      <c r="AG63" s="102">
        <v>291</v>
      </c>
      <c r="AH63" s="102">
        <v>209</v>
      </c>
      <c r="AI63" s="118"/>
    </row>
    <row r="64" spans="1:35" s="99" customFormat="1" ht="7.5" customHeight="1" x14ac:dyDescent="0.25">
      <c r="A64" s="87"/>
      <c r="B64" s="107"/>
      <c r="C64" s="117"/>
      <c r="D64" s="108"/>
      <c r="E64" s="117"/>
      <c r="F64" s="118"/>
      <c r="G64" s="109"/>
      <c r="H64" s="107"/>
      <c r="I64" s="117"/>
      <c r="J64" s="108"/>
      <c r="K64" s="117"/>
      <c r="L64" s="118"/>
      <c r="M64" s="109"/>
      <c r="N64" s="107"/>
      <c r="O64" s="117"/>
      <c r="P64" s="108"/>
      <c r="Q64" s="117"/>
      <c r="R64" s="118"/>
      <c r="S64" s="109"/>
      <c r="T64" s="107"/>
      <c r="U64" s="117"/>
      <c r="V64" s="108"/>
      <c r="W64" s="117"/>
      <c r="X64" s="118"/>
      <c r="Y64" s="109"/>
      <c r="Z64" s="107"/>
      <c r="AA64" s="117"/>
      <c r="AB64" s="108"/>
      <c r="AC64" s="117"/>
      <c r="AD64" s="118"/>
      <c r="AE64" s="109"/>
      <c r="AF64" s="168"/>
      <c r="AG64" s="117"/>
      <c r="AH64" s="117"/>
      <c r="AI64" s="118"/>
    </row>
    <row r="65" spans="1:35" s="99" customFormat="1" x14ac:dyDescent="0.25">
      <c r="A65" s="120" t="s">
        <v>60</v>
      </c>
      <c r="B65" s="107"/>
      <c r="C65" s="108"/>
      <c r="D65" s="108"/>
      <c r="E65" s="108"/>
      <c r="F65" s="118"/>
      <c r="G65" s="109"/>
      <c r="H65" s="107"/>
      <c r="I65" s="108"/>
      <c r="J65" s="108"/>
      <c r="K65" s="108"/>
      <c r="L65" s="118"/>
      <c r="M65" s="109"/>
      <c r="N65" s="107"/>
      <c r="O65" s="108"/>
      <c r="P65" s="108"/>
      <c r="Q65" s="108"/>
      <c r="R65" s="118"/>
      <c r="S65" s="109"/>
      <c r="T65" s="107"/>
      <c r="U65" s="108"/>
      <c r="V65" s="108"/>
      <c r="W65" s="108"/>
      <c r="X65" s="118"/>
      <c r="Y65" s="109"/>
      <c r="Z65" s="107"/>
      <c r="AA65" s="108"/>
      <c r="AB65" s="108"/>
      <c r="AC65" s="108"/>
      <c r="AD65" s="118"/>
      <c r="AE65" s="109"/>
      <c r="AF65" s="168"/>
      <c r="AG65" s="102"/>
      <c r="AH65" s="102"/>
      <c r="AI65" s="118"/>
    </row>
    <row r="66" spans="1:35" s="99" customFormat="1" x14ac:dyDescent="0.25">
      <c r="A66" s="87" t="s">
        <v>61</v>
      </c>
      <c r="B66" s="142"/>
      <c r="C66" s="123"/>
      <c r="D66" s="123"/>
      <c r="E66" s="123"/>
      <c r="F66" s="143"/>
      <c r="G66" s="144"/>
      <c r="H66" s="142"/>
      <c r="I66" s="123"/>
      <c r="J66" s="123"/>
      <c r="K66" s="123">
        <v>0.76200000000000001</v>
      </c>
      <c r="L66" s="143"/>
      <c r="M66" s="144"/>
      <c r="N66" s="142"/>
      <c r="O66" s="123"/>
      <c r="P66" s="123"/>
      <c r="Q66" s="123">
        <v>0.76200000000000001</v>
      </c>
      <c r="R66" s="143"/>
      <c r="S66" s="144"/>
      <c r="T66" s="142"/>
      <c r="U66" s="123"/>
      <c r="V66" s="123"/>
      <c r="W66" s="123">
        <v>0.66400000000000003</v>
      </c>
      <c r="X66" s="143"/>
      <c r="Y66" s="144"/>
      <c r="Z66" s="142"/>
      <c r="AA66" s="123"/>
      <c r="AB66" s="123"/>
      <c r="AC66" s="123">
        <v>0.96499999999999997</v>
      </c>
      <c r="AD66" s="143"/>
      <c r="AE66" s="144"/>
      <c r="AF66" s="142"/>
      <c r="AG66" s="122"/>
      <c r="AH66" s="123">
        <v>0.96099999999999997</v>
      </c>
      <c r="AI66" s="143"/>
    </row>
    <row r="67" spans="1:35" s="99" customFormat="1" ht="15.75" thickBot="1" x14ac:dyDescent="0.3">
      <c r="A67" s="125" t="s">
        <v>62</v>
      </c>
      <c r="B67" s="146"/>
      <c r="C67" s="132"/>
      <c r="D67" s="132"/>
      <c r="E67" s="132"/>
      <c r="F67" s="147"/>
      <c r="G67" s="128"/>
      <c r="H67" s="146"/>
      <c r="I67" s="132"/>
      <c r="J67" s="132"/>
      <c r="K67" s="132">
        <v>0.68500000000000005</v>
      </c>
      <c r="L67" s="147"/>
      <c r="M67" s="128"/>
      <c r="N67" s="146"/>
      <c r="O67" s="132"/>
      <c r="P67" s="132"/>
      <c r="Q67" s="132">
        <v>0.69399999999999995</v>
      </c>
      <c r="R67" s="147"/>
      <c r="S67" s="128"/>
      <c r="T67" s="146"/>
      <c r="U67" s="132"/>
      <c r="V67" s="132"/>
      <c r="W67" s="132">
        <v>0.624</v>
      </c>
      <c r="X67" s="147"/>
      <c r="Y67" s="128"/>
      <c r="Z67" s="146"/>
      <c r="AA67" s="132"/>
      <c r="AB67" s="132"/>
      <c r="AC67" s="132"/>
      <c r="AD67" s="147"/>
      <c r="AE67" s="128"/>
      <c r="AF67" s="146"/>
      <c r="AG67" s="128"/>
      <c r="AH67" s="132"/>
      <c r="AI67" s="147"/>
    </row>
  </sheetData>
  <pageMargins left="0.7" right="0.7" top="0.75" bottom="0.75" header="0.3" footer="0.3"/>
  <pageSetup scale="20"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59999389629810485"/>
  </sheetPr>
  <dimension ref="A1:H60"/>
  <sheetViews>
    <sheetView showGridLines="0" workbookViewId="0">
      <selection activeCell="D12" sqref="D12"/>
    </sheetView>
  </sheetViews>
  <sheetFormatPr defaultColWidth="9.140625" defaultRowHeight="15" outlineLevelRow="1" x14ac:dyDescent="0.25"/>
  <cols>
    <col min="1" max="1" width="40.140625" style="94" customWidth="1"/>
    <col min="2" max="2" width="8" style="94" customWidth="1"/>
    <col min="3" max="3" width="9" style="94" customWidth="1"/>
    <col min="4" max="4" width="10.28515625" style="94" customWidth="1"/>
    <col min="5" max="5" width="12.5703125" style="94" customWidth="1"/>
    <col min="6" max="16384" width="9.140625" style="94"/>
  </cols>
  <sheetData>
    <row r="1" spans="1:8" x14ac:dyDescent="0.25">
      <c r="A1" s="197" t="s">
        <v>34</v>
      </c>
      <c r="B1" s="78">
        <v>72.599999999999994</v>
      </c>
      <c r="C1" s="91"/>
      <c r="D1" s="91"/>
      <c r="E1" s="91"/>
    </row>
    <row r="2" spans="1:8" x14ac:dyDescent="0.25">
      <c r="A2" s="42" t="s">
        <v>35</v>
      </c>
      <c r="B2" s="201">
        <v>20.399999999999999</v>
      </c>
      <c r="C2" s="76"/>
      <c r="D2" s="76"/>
      <c r="E2" s="76"/>
    </row>
    <row r="3" spans="1:8" x14ac:dyDescent="0.25">
      <c r="A3" s="42" t="s">
        <v>36</v>
      </c>
      <c r="B3" s="201">
        <v>5.7</v>
      </c>
      <c r="C3" s="76"/>
      <c r="D3" s="76"/>
      <c r="E3" s="76"/>
    </row>
    <row r="4" spans="1:8" s="99" customFormat="1" ht="15" customHeight="1" x14ac:dyDescent="0.25">
      <c r="A4" s="42" t="s">
        <v>37</v>
      </c>
      <c r="B4" s="201">
        <v>46.5</v>
      </c>
      <c r="C4" s="96"/>
      <c r="D4" s="96"/>
      <c r="E4" s="96"/>
    </row>
    <row r="5" spans="1:8" s="99" customFormat="1" ht="15" customHeight="1" x14ac:dyDescent="0.25">
      <c r="A5" s="42"/>
      <c r="B5" s="201"/>
      <c r="C5" s="96"/>
      <c r="D5" s="96"/>
      <c r="E5" s="96"/>
    </row>
    <row r="6" spans="1:8" s="99" customFormat="1" x14ac:dyDescent="0.25">
      <c r="A6" s="5" t="s">
        <v>115</v>
      </c>
      <c r="B6" s="202">
        <v>117.9</v>
      </c>
      <c r="C6" s="102"/>
      <c r="D6" s="102"/>
      <c r="E6" s="102"/>
    </row>
    <row r="7" spans="1:8" x14ac:dyDescent="0.25">
      <c r="A7" s="5" t="s">
        <v>98</v>
      </c>
      <c r="B7" s="201">
        <v>50.5</v>
      </c>
      <c r="C7" s="104"/>
      <c r="D7" s="104"/>
      <c r="E7" s="104"/>
    </row>
    <row r="8" spans="1:8" x14ac:dyDescent="0.25">
      <c r="A8" s="5" t="s">
        <v>99</v>
      </c>
      <c r="B8" s="201">
        <v>67.400000000000006</v>
      </c>
      <c r="C8" s="104"/>
      <c r="D8" s="104"/>
      <c r="E8" s="104"/>
    </row>
    <row r="9" spans="1:8" x14ac:dyDescent="0.25">
      <c r="A9" s="5"/>
      <c r="B9" s="201"/>
      <c r="C9" s="104"/>
      <c r="D9" s="104"/>
      <c r="E9" s="104"/>
    </row>
    <row r="10" spans="1:8" ht="15.75" thickBot="1" x14ac:dyDescent="0.3">
      <c r="A10" s="15" t="s">
        <v>95</v>
      </c>
      <c r="B10" s="203">
        <v>35.799999999999997</v>
      </c>
      <c r="C10" s="104"/>
      <c r="D10" s="104"/>
      <c r="E10" s="104"/>
    </row>
    <row r="11" spans="1:8" x14ac:dyDescent="0.25">
      <c r="A11" s="5"/>
      <c r="B11" s="205"/>
      <c r="C11" s="104"/>
      <c r="D11" s="104"/>
      <c r="E11" s="104"/>
      <c r="H11"/>
    </row>
    <row r="12" spans="1:8" x14ac:dyDescent="0.25">
      <c r="A12" s="5"/>
      <c r="B12" s="205"/>
      <c r="C12" s="104"/>
      <c r="D12" s="104"/>
      <c r="E12" s="104"/>
    </row>
    <row r="13" spans="1:8" ht="15.75" thickBot="1" x14ac:dyDescent="0.3">
      <c r="A13" s="5"/>
      <c r="B13" s="104"/>
      <c r="C13" s="104"/>
      <c r="D13" s="104"/>
      <c r="E13" s="104"/>
    </row>
    <row r="14" spans="1:8" ht="15.75" thickBot="1" x14ac:dyDescent="0.3">
      <c r="A14" s="42"/>
      <c r="B14" s="236">
        <v>2006</v>
      </c>
      <c r="C14" s="237"/>
      <c r="D14" s="237"/>
      <c r="E14" s="238"/>
    </row>
    <row r="15" spans="1:8" s="154" customFormat="1" x14ac:dyDescent="0.25">
      <c r="A15" s="113"/>
      <c r="B15" s="149" t="s">
        <v>278</v>
      </c>
      <c r="C15" s="96" t="s">
        <v>279</v>
      </c>
      <c r="D15" s="96" t="s">
        <v>280</v>
      </c>
      <c r="E15" s="98" t="s">
        <v>273</v>
      </c>
    </row>
    <row r="16" spans="1:8" x14ac:dyDescent="0.25">
      <c r="A16" s="42"/>
      <c r="B16" s="106"/>
      <c r="C16" s="104"/>
      <c r="D16" s="104"/>
      <c r="E16" s="105"/>
    </row>
    <row r="17" spans="1:5" s="99" customFormat="1" x14ac:dyDescent="0.25">
      <c r="A17" s="87" t="s">
        <v>3</v>
      </c>
      <c r="B17" s="107">
        <v>14489</v>
      </c>
      <c r="C17" s="102">
        <v>24764</v>
      </c>
      <c r="D17" s="102">
        <v>33063</v>
      </c>
      <c r="E17" s="103">
        <v>72316</v>
      </c>
    </row>
    <row r="18" spans="1:5" s="99" customFormat="1" x14ac:dyDescent="0.25">
      <c r="A18" s="87" t="s">
        <v>4</v>
      </c>
      <c r="B18" s="107">
        <v>9587</v>
      </c>
      <c r="C18" s="102">
        <v>17972</v>
      </c>
      <c r="D18" s="102">
        <v>23079</v>
      </c>
      <c r="E18" s="103">
        <v>50638</v>
      </c>
    </row>
    <row r="19" spans="1:5" s="99" customFormat="1" x14ac:dyDescent="0.25">
      <c r="A19" s="87" t="s">
        <v>5</v>
      </c>
      <c r="B19" s="107">
        <v>4902</v>
      </c>
      <c r="C19" s="102">
        <v>6792</v>
      </c>
      <c r="D19" s="102">
        <v>9984</v>
      </c>
      <c r="E19" s="103">
        <v>21678</v>
      </c>
    </row>
    <row r="20" spans="1:5" hidden="1" outlineLevel="1" x14ac:dyDescent="0.25">
      <c r="A20" s="42" t="s">
        <v>6</v>
      </c>
      <c r="B20" s="106">
        <v>1970</v>
      </c>
      <c r="C20" s="104">
        <v>2736</v>
      </c>
      <c r="D20" s="104">
        <v>3069</v>
      </c>
      <c r="E20" s="105">
        <v>7775</v>
      </c>
    </row>
    <row r="21" spans="1:5" hidden="1" outlineLevel="1" x14ac:dyDescent="0.25">
      <c r="A21" s="42" t="s">
        <v>7</v>
      </c>
      <c r="B21" s="106">
        <v>97</v>
      </c>
      <c r="C21" s="104">
        <v>144</v>
      </c>
      <c r="D21" s="104">
        <v>158</v>
      </c>
      <c r="E21" s="105">
        <v>399</v>
      </c>
    </row>
    <row r="22" spans="1:5" ht="17.25" hidden="1" customHeight="1" outlineLevel="1" x14ac:dyDescent="0.25">
      <c r="A22" s="42" t="s">
        <v>8</v>
      </c>
      <c r="B22" s="106">
        <v>45</v>
      </c>
      <c r="C22" s="104">
        <v>90</v>
      </c>
      <c r="D22" s="104">
        <v>30</v>
      </c>
      <c r="E22" s="105">
        <v>165</v>
      </c>
    </row>
    <row r="23" spans="1:5" ht="15" hidden="1" customHeight="1" outlineLevel="1" x14ac:dyDescent="0.25">
      <c r="A23" s="42" t="s">
        <v>9</v>
      </c>
      <c r="B23" s="106">
        <v>0</v>
      </c>
      <c r="C23" s="104">
        <v>0</v>
      </c>
      <c r="D23" s="104">
        <v>0</v>
      </c>
      <c r="E23" s="105"/>
    </row>
    <row r="24" spans="1:5" s="99" customFormat="1" collapsed="1" x14ac:dyDescent="0.25">
      <c r="A24" s="87" t="s">
        <v>10</v>
      </c>
      <c r="B24" s="107">
        <v>2790</v>
      </c>
      <c r="C24" s="102">
        <v>3822</v>
      </c>
      <c r="D24" s="104">
        <v>6727</v>
      </c>
      <c r="E24" s="103">
        <v>13339</v>
      </c>
    </row>
    <row r="25" spans="1:5" ht="15" hidden="1" customHeight="1" outlineLevel="1" x14ac:dyDescent="0.25">
      <c r="A25" s="42" t="s">
        <v>11</v>
      </c>
      <c r="B25" s="106">
        <v>-165</v>
      </c>
      <c r="C25" s="102">
        <v>-30</v>
      </c>
      <c r="D25" s="104">
        <v>43</v>
      </c>
      <c r="E25" s="105">
        <v>-152</v>
      </c>
    </row>
    <row r="26" spans="1:5" ht="15" hidden="1" customHeight="1" outlineLevel="1" x14ac:dyDescent="0.25">
      <c r="A26" s="42" t="s">
        <v>12</v>
      </c>
      <c r="B26" s="106">
        <v>-23</v>
      </c>
      <c r="C26" s="102">
        <v>-4</v>
      </c>
      <c r="D26" s="104">
        <v>-3</v>
      </c>
      <c r="E26" s="105">
        <v>-30</v>
      </c>
    </row>
    <row r="27" spans="1:5" ht="15" hidden="1" customHeight="1" outlineLevel="1" x14ac:dyDescent="0.25">
      <c r="A27" s="42" t="s">
        <v>13</v>
      </c>
      <c r="B27" s="106">
        <v>587</v>
      </c>
      <c r="C27" s="102">
        <v>1211</v>
      </c>
      <c r="D27" s="104">
        <v>1400</v>
      </c>
      <c r="E27" s="105">
        <v>3198</v>
      </c>
    </row>
    <row r="28" spans="1:5" ht="17.25" hidden="1" customHeight="1" outlineLevel="1" x14ac:dyDescent="0.4">
      <c r="A28" s="42" t="s">
        <v>14</v>
      </c>
      <c r="B28" s="110">
        <v>790</v>
      </c>
      <c r="C28" s="111">
        <v>989</v>
      </c>
      <c r="D28" s="111">
        <v>1612</v>
      </c>
      <c r="E28" s="112">
        <v>3391</v>
      </c>
    </row>
    <row r="29" spans="1:5" s="99" customFormat="1" collapsed="1" x14ac:dyDescent="0.25">
      <c r="A29" s="87" t="s">
        <v>17</v>
      </c>
      <c r="B29" s="107">
        <v>1601</v>
      </c>
      <c r="C29" s="102">
        <v>1656</v>
      </c>
      <c r="D29" s="104">
        <v>3675</v>
      </c>
      <c r="E29" s="103">
        <v>6932</v>
      </c>
    </row>
    <row r="30" spans="1:5" ht="15" hidden="1" customHeight="1" outlineLevel="1" x14ac:dyDescent="0.25">
      <c r="A30" s="113" t="s">
        <v>47</v>
      </c>
      <c r="B30" s="166"/>
      <c r="C30" s="115"/>
      <c r="D30" s="115"/>
      <c r="E30" s="116"/>
    </row>
    <row r="31" spans="1:5" ht="15" hidden="1" customHeight="1" outlineLevel="1" x14ac:dyDescent="0.25">
      <c r="A31" s="42" t="s">
        <v>14</v>
      </c>
      <c r="B31" s="106">
        <v>790</v>
      </c>
      <c r="C31" s="104">
        <v>989</v>
      </c>
      <c r="D31" s="104">
        <v>1612</v>
      </c>
      <c r="E31" s="105">
        <v>3391</v>
      </c>
    </row>
    <row r="32" spans="1:5" ht="15" hidden="1" customHeight="1" outlineLevel="1" x14ac:dyDescent="0.25">
      <c r="A32" s="42" t="s">
        <v>12</v>
      </c>
      <c r="B32" s="106">
        <v>-23</v>
      </c>
      <c r="C32" s="104">
        <v>-4</v>
      </c>
      <c r="D32" s="104">
        <v>-3</v>
      </c>
      <c r="E32" s="105">
        <v>-30</v>
      </c>
    </row>
    <row r="33" spans="1:5" ht="15" hidden="1" customHeight="1" outlineLevel="1" x14ac:dyDescent="0.25">
      <c r="A33" s="42" t="s">
        <v>13</v>
      </c>
      <c r="B33" s="106">
        <v>587</v>
      </c>
      <c r="C33" s="104">
        <v>1211</v>
      </c>
      <c r="D33" s="104">
        <v>1400</v>
      </c>
      <c r="E33" s="105">
        <v>3198</v>
      </c>
    </row>
    <row r="34" spans="1:5" ht="15" hidden="1" customHeight="1" outlineLevel="1" x14ac:dyDescent="0.25">
      <c r="A34" s="42" t="s">
        <v>48</v>
      </c>
      <c r="B34" s="106">
        <v>337</v>
      </c>
      <c r="C34" s="104">
        <v>542</v>
      </c>
      <c r="D34" s="104">
        <v>167</v>
      </c>
      <c r="E34" s="116">
        <v>1046</v>
      </c>
    </row>
    <row r="35" spans="1:5" s="154" customFormat="1" ht="15" hidden="1" customHeight="1" outlineLevel="1" x14ac:dyDescent="0.25">
      <c r="A35" s="42" t="s">
        <v>49</v>
      </c>
      <c r="B35" s="190">
        <v>0</v>
      </c>
      <c r="C35" s="191">
        <v>0</v>
      </c>
      <c r="D35" s="151">
        <v>0</v>
      </c>
      <c r="E35" s="186">
        <v>0</v>
      </c>
    </row>
    <row r="36" spans="1:5" s="99" customFormat="1" collapsed="1" x14ac:dyDescent="0.25">
      <c r="A36" s="87" t="s">
        <v>50</v>
      </c>
      <c r="B36" s="107">
        <v>3292</v>
      </c>
      <c r="C36" s="102">
        <v>4394</v>
      </c>
      <c r="D36" s="102">
        <v>6851</v>
      </c>
      <c r="E36" s="103">
        <v>14537</v>
      </c>
    </row>
    <row r="37" spans="1:5" ht="15" hidden="1" customHeight="1" outlineLevel="1" x14ac:dyDescent="0.25">
      <c r="A37" s="42" t="s">
        <v>51</v>
      </c>
      <c r="B37" s="166">
        <v>0</v>
      </c>
      <c r="C37" s="102">
        <v>0</v>
      </c>
      <c r="D37" s="102">
        <v>0</v>
      </c>
      <c r="E37" s="116">
        <v>0</v>
      </c>
    </row>
    <row r="38" spans="1:5" ht="15" hidden="1" customHeight="1" outlineLevel="1" x14ac:dyDescent="0.25">
      <c r="A38" s="42" t="s">
        <v>52</v>
      </c>
      <c r="B38" s="166">
        <v>0</v>
      </c>
      <c r="C38" s="102">
        <v>0</v>
      </c>
      <c r="D38" s="102">
        <v>0</v>
      </c>
      <c r="E38" s="116">
        <v>0</v>
      </c>
    </row>
    <row r="39" spans="1:5" ht="15" hidden="1" customHeight="1" outlineLevel="1" x14ac:dyDescent="0.25">
      <c r="A39" s="42" t="s">
        <v>53</v>
      </c>
      <c r="B39" s="166">
        <v>0</v>
      </c>
      <c r="C39" s="102">
        <v>0</v>
      </c>
      <c r="D39" s="102">
        <v>0</v>
      </c>
      <c r="E39" s="116">
        <v>0</v>
      </c>
    </row>
    <row r="40" spans="1:5" ht="15" hidden="1" customHeight="1" outlineLevel="1" x14ac:dyDescent="0.25">
      <c r="A40" s="42" t="s">
        <v>54</v>
      </c>
      <c r="B40" s="166">
        <v>0</v>
      </c>
      <c r="C40" s="102">
        <v>0</v>
      </c>
      <c r="D40" s="102">
        <v>0</v>
      </c>
      <c r="E40" s="116">
        <v>0</v>
      </c>
    </row>
    <row r="41" spans="1:5" ht="15" hidden="1" customHeight="1" outlineLevel="1" x14ac:dyDescent="0.25">
      <c r="A41" s="42" t="s">
        <v>55</v>
      </c>
      <c r="B41" s="166">
        <v>0</v>
      </c>
      <c r="C41" s="102">
        <v>0</v>
      </c>
      <c r="D41" s="102">
        <v>0</v>
      </c>
      <c r="E41" s="116">
        <v>0</v>
      </c>
    </row>
    <row r="42" spans="1:5" ht="15" hidden="1" customHeight="1" outlineLevel="1" x14ac:dyDescent="0.25">
      <c r="A42" s="42" t="s">
        <v>56</v>
      </c>
      <c r="B42" s="166">
        <v>0</v>
      </c>
      <c r="C42" s="102">
        <v>0</v>
      </c>
      <c r="D42" s="102">
        <v>0</v>
      </c>
      <c r="E42" s="116">
        <v>0</v>
      </c>
    </row>
    <row r="43" spans="1:5" ht="15" hidden="1" customHeight="1" outlineLevel="1" x14ac:dyDescent="0.25">
      <c r="A43" s="42" t="s">
        <v>7</v>
      </c>
      <c r="B43" s="106">
        <v>97</v>
      </c>
      <c r="C43" s="104">
        <v>144</v>
      </c>
      <c r="D43" s="104">
        <v>158</v>
      </c>
      <c r="E43" s="105">
        <v>399</v>
      </c>
    </row>
    <row r="44" spans="1:5" ht="17.25" hidden="1" customHeight="1" outlineLevel="1" x14ac:dyDescent="0.4">
      <c r="A44" s="42" t="s">
        <v>27</v>
      </c>
      <c r="B44" s="110">
        <v>-165</v>
      </c>
      <c r="C44" s="111">
        <v>165</v>
      </c>
      <c r="D44" s="111">
        <v>-62</v>
      </c>
      <c r="E44" s="112">
        <v>-62</v>
      </c>
    </row>
    <row r="45" spans="1:5" s="99" customFormat="1" collapsed="1" x14ac:dyDescent="0.25">
      <c r="A45" s="87" t="s">
        <v>58</v>
      </c>
      <c r="B45" s="107">
        <v>3224</v>
      </c>
      <c r="C45" s="102">
        <v>4703</v>
      </c>
      <c r="D45" s="102">
        <v>6947</v>
      </c>
      <c r="E45" s="103">
        <v>14874</v>
      </c>
    </row>
    <row r="46" spans="1:5" x14ac:dyDescent="0.25">
      <c r="A46" s="42"/>
      <c r="B46" s="167"/>
      <c r="C46" s="109"/>
      <c r="D46" s="109"/>
      <c r="E46" s="119"/>
    </row>
    <row r="47" spans="1:5" x14ac:dyDescent="0.25">
      <c r="A47" s="42"/>
      <c r="B47" s="167"/>
      <c r="C47" s="109"/>
      <c r="D47" s="109"/>
      <c r="E47" s="119"/>
    </row>
    <row r="48" spans="1:5" s="99" customFormat="1" x14ac:dyDescent="0.25">
      <c r="A48" s="87" t="s">
        <v>18</v>
      </c>
      <c r="B48" s="168">
        <v>92181</v>
      </c>
      <c r="C48" s="117">
        <v>98876</v>
      </c>
      <c r="D48" s="102">
        <v>102591</v>
      </c>
      <c r="E48" s="118"/>
    </row>
    <row r="49" spans="1:5" s="99" customFormat="1" ht="7.5" customHeight="1" x14ac:dyDescent="0.25">
      <c r="A49" s="87"/>
      <c r="B49" s="168"/>
      <c r="C49" s="117"/>
      <c r="D49" s="117"/>
      <c r="E49" s="118"/>
    </row>
    <row r="50" spans="1:5" ht="15" hidden="1" customHeight="1" outlineLevel="1" x14ac:dyDescent="0.25">
      <c r="A50" s="42" t="s">
        <v>19</v>
      </c>
      <c r="B50" s="106">
        <v>44275</v>
      </c>
      <c r="C50" s="104">
        <v>45691</v>
      </c>
      <c r="D50" s="104">
        <v>46684</v>
      </c>
      <c r="E50" s="105"/>
    </row>
    <row r="51" spans="1:5" ht="15" hidden="1" customHeight="1" outlineLevel="1" x14ac:dyDescent="0.25">
      <c r="A51" s="42" t="s">
        <v>21</v>
      </c>
      <c r="B51" s="106">
        <v>19317</v>
      </c>
      <c r="C51" s="104">
        <v>22959</v>
      </c>
      <c r="D51" s="104">
        <v>22024</v>
      </c>
      <c r="E51" s="105"/>
    </row>
    <row r="52" spans="1:5" s="99" customFormat="1" collapsed="1" x14ac:dyDescent="0.25">
      <c r="A52" s="87" t="s">
        <v>22</v>
      </c>
      <c r="B52" s="107">
        <v>63592</v>
      </c>
      <c r="C52" s="102">
        <v>68650</v>
      </c>
      <c r="D52" s="102">
        <v>68708</v>
      </c>
      <c r="E52" s="103"/>
    </row>
    <row r="53" spans="1:5" s="99" customFormat="1" ht="9" customHeight="1" x14ac:dyDescent="0.25">
      <c r="A53" s="87"/>
      <c r="B53" s="107"/>
      <c r="C53" s="102"/>
      <c r="D53" s="117"/>
      <c r="E53" s="103"/>
    </row>
    <row r="54" spans="1:5" s="99" customFormat="1" x14ac:dyDescent="0.25">
      <c r="A54" s="87" t="s">
        <v>29</v>
      </c>
      <c r="B54" s="107">
        <v>28589</v>
      </c>
      <c r="C54" s="102">
        <v>30226</v>
      </c>
      <c r="D54" s="102">
        <v>33883</v>
      </c>
      <c r="E54" s="103"/>
    </row>
    <row r="55" spans="1:5" ht="7.5" customHeight="1" x14ac:dyDescent="0.25">
      <c r="A55" s="42"/>
      <c r="B55" s="166"/>
      <c r="C55" s="115"/>
      <c r="D55" s="115"/>
      <c r="E55" s="116"/>
    </row>
    <row r="56" spans="1:5" s="99" customFormat="1" x14ac:dyDescent="0.25">
      <c r="A56" s="87" t="s">
        <v>59</v>
      </c>
      <c r="B56" s="168"/>
      <c r="C56" s="102"/>
      <c r="D56" s="102"/>
      <c r="E56" s="118"/>
    </row>
    <row r="57" spans="1:5" s="99" customFormat="1" ht="7.5" customHeight="1" x14ac:dyDescent="0.25">
      <c r="A57" s="87"/>
      <c r="B57" s="168"/>
      <c r="C57" s="117"/>
      <c r="D57" s="117"/>
      <c r="E57" s="118"/>
    </row>
    <row r="58" spans="1:5" s="99" customFormat="1" x14ac:dyDescent="0.25">
      <c r="A58" s="120" t="s">
        <v>60</v>
      </c>
      <c r="B58" s="168">
        <v>585</v>
      </c>
      <c r="C58" s="102">
        <v>1477</v>
      </c>
      <c r="D58" s="102">
        <v>1946</v>
      </c>
      <c r="E58" s="118"/>
    </row>
    <row r="59" spans="1:5" s="99" customFormat="1" x14ac:dyDescent="0.25">
      <c r="A59" s="87" t="s">
        <v>61</v>
      </c>
      <c r="B59" s="142"/>
      <c r="C59" s="122"/>
      <c r="D59" s="123"/>
      <c r="E59" s="143"/>
    </row>
    <row r="60" spans="1:5" s="99" customFormat="1" ht="15.75" thickBot="1" x14ac:dyDescent="0.3">
      <c r="A60" s="125" t="s">
        <v>62</v>
      </c>
      <c r="B60" s="146"/>
      <c r="C60" s="128"/>
      <c r="D60" s="132"/>
      <c r="E60" s="147"/>
    </row>
  </sheetData>
  <pageMargins left="0.7" right="0.7" top="0.75" bottom="0.75" header="0.3" footer="0.3"/>
  <pageSetup scale="77"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59999389629810485"/>
  </sheetPr>
  <dimension ref="A1:AJ65"/>
  <sheetViews>
    <sheetView showGridLines="0" workbookViewId="0">
      <selection activeCell="H24" sqref="H24"/>
    </sheetView>
  </sheetViews>
  <sheetFormatPr defaultColWidth="9.140625" defaultRowHeight="15" outlineLevelRow="1" x14ac:dyDescent="0.25"/>
  <cols>
    <col min="1" max="1" width="45.5703125" style="4" customWidth="1"/>
    <col min="2" max="3" width="9" style="4" customWidth="1"/>
    <col min="4" max="5" width="9" style="4" customWidth="1" collapsed="1"/>
    <col min="6" max="6" width="9" style="4" customWidth="1"/>
    <col min="7" max="7" width="3" style="4" customWidth="1"/>
    <col min="8" max="9" width="9" style="4" customWidth="1"/>
    <col min="10" max="11" width="9" style="4" customWidth="1" collapsed="1"/>
    <col min="12" max="12" width="9" style="4" customWidth="1"/>
    <col min="13" max="13" width="3" style="4" customWidth="1"/>
    <col min="14" max="15" width="9" style="4" customWidth="1"/>
    <col min="16" max="17" width="9" style="4" customWidth="1" collapsed="1"/>
    <col min="18" max="18" width="9" style="4" customWidth="1"/>
    <col min="19" max="19" width="3" style="4" customWidth="1"/>
    <col min="20" max="21" width="9" style="4" customWidth="1"/>
    <col min="22" max="23" width="9" style="4" customWidth="1" collapsed="1"/>
    <col min="24" max="24" width="9" style="4" customWidth="1"/>
    <col min="25" max="25" width="3" style="4" customWidth="1"/>
    <col min="26" max="27" width="9" style="4" customWidth="1"/>
    <col min="28" max="29" width="9" style="4" customWidth="1" collapsed="1"/>
    <col min="30" max="30" width="9" style="4" customWidth="1"/>
    <col min="31" max="31" width="3" style="4" customWidth="1"/>
    <col min="32" max="33" width="9" style="4" customWidth="1"/>
    <col min="34" max="35" width="9" style="4" customWidth="1" collapsed="1"/>
    <col min="36" max="36" width="9" style="4" customWidth="1"/>
    <col min="37" max="16384" width="9.140625" style="4"/>
  </cols>
  <sheetData>
    <row r="1" spans="1:36" x14ac:dyDescent="0.25">
      <c r="A1" s="197" t="s">
        <v>96</v>
      </c>
      <c r="B1" s="78">
        <v>62.3</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x14ac:dyDescent="0.25">
      <c r="A2" s="42" t="s">
        <v>35</v>
      </c>
      <c r="B2" s="201">
        <v>18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ht="15" customHeight="1" x14ac:dyDescent="0.25">
      <c r="A3" s="42" t="s">
        <v>36</v>
      </c>
      <c r="B3" s="201">
        <v>2.8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s="14" customFormat="1" ht="15" customHeight="1" x14ac:dyDescent="0.25">
      <c r="A4" s="42" t="s">
        <v>37</v>
      </c>
      <c r="B4" s="201">
        <v>41.5</v>
      </c>
      <c r="C4" s="10"/>
      <c r="D4" s="10"/>
      <c r="E4" s="10"/>
      <c r="F4" s="10"/>
      <c r="G4" s="12"/>
      <c r="H4" s="10"/>
      <c r="I4" s="10"/>
      <c r="J4" s="10"/>
      <c r="K4" s="10"/>
      <c r="L4" s="10"/>
      <c r="M4" s="12"/>
      <c r="N4" s="10"/>
      <c r="O4" s="10"/>
      <c r="P4" s="10"/>
      <c r="Q4" s="10"/>
      <c r="R4" s="10"/>
      <c r="S4" s="12"/>
      <c r="T4" s="10"/>
      <c r="U4" s="10"/>
      <c r="V4" s="10"/>
      <c r="W4" s="10"/>
      <c r="X4" s="10"/>
      <c r="Y4" s="12"/>
      <c r="Z4" s="10"/>
      <c r="AA4" s="10"/>
      <c r="AB4" s="10"/>
      <c r="AC4" s="10"/>
      <c r="AD4" s="10"/>
      <c r="AE4" s="12"/>
      <c r="AF4" s="10"/>
      <c r="AG4" s="10"/>
      <c r="AH4" s="10"/>
      <c r="AI4" s="10"/>
      <c r="AJ4" s="10"/>
    </row>
    <row r="5" spans="1:36" s="14" customFormat="1" ht="15" customHeight="1" x14ac:dyDescent="0.25">
      <c r="A5" s="5"/>
      <c r="B5" s="201"/>
      <c r="C5" s="10"/>
      <c r="D5" s="10"/>
      <c r="E5" s="10"/>
      <c r="F5" s="10"/>
      <c r="G5" s="12"/>
      <c r="H5" s="10"/>
      <c r="I5" s="10"/>
      <c r="J5" s="10"/>
      <c r="K5" s="10"/>
      <c r="L5" s="10"/>
      <c r="M5" s="12"/>
      <c r="N5" s="10"/>
      <c r="O5" s="10"/>
      <c r="P5" s="10"/>
      <c r="Q5" s="10"/>
      <c r="R5" s="10"/>
      <c r="S5" s="12"/>
      <c r="T5" s="10"/>
      <c r="U5" s="10"/>
      <c r="V5" s="10"/>
      <c r="W5" s="10"/>
      <c r="X5" s="10"/>
      <c r="Y5" s="12"/>
      <c r="Z5" s="10"/>
      <c r="AA5" s="10"/>
      <c r="AB5" s="10"/>
      <c r="AC5" s="10"/>
      <c r="AD5" s="10"/>
      <c r="AE5" s="12"/>
      <c r="AF5" s="10"/>
      <c r="AG5" s="10"/>
      <c r="AH5" s="10"/>
      <c r="AI5" s="10"/>
      <c r="AJ5" s="10"/>
    </row>
    <row r="6" spans="1:36" s="14" customFormat="1" x14ac:dyDescent="0.25">
      <c r="A6" s="5" t="s">
        <v>120</v>
      </c>
      <c r="B6" s="201">
        <v>10.3</v>
      </c>
      <c r="C6" s="10"/>
      <c r="D6" s="10"/>
      <c r="E6"/>
      <c r="F6" s="10"/>
      <c r="G6" s="12"/>
      <c r="H6" s="10"/>
      <c r="I6" s="10"/>
      <c r="J6" s="10"/>
      <c r="K6" s="10"/>
      <c r="L6" s="10"/>
      <c r="M6" s="12"/>
      <c r="N6" s="10"/>
      <c r="O6" s="10"/>
      <c r="P6" s="10"/>
      <c r="Q6" s="10"/>
      <c r="R6" s="10"/>
      <c r="S6" s="12"/>
      <c r="T6" s="10"/>
      <c r="U6" s="10"/>
      <c r="V6" s="10"/>
      <c r="W6" s="10"/>
      <c r="X6" s="10"/>
      <c r="Y6" s="12"/>
      <c r="Z6" s="10"/>
      <c r="AA6" s="10"/>
      <c r="AB6" s="10"/>
      <c r="AC6" s="10"/>
      <c r="AD6" s="10"/>
      <c r="AE6" s="12"/>
      <c r="AF6" s="10"/>
      <c r="AG6" s="10"/>
      <c r="AH6" s="10"/>
      <c r="AI6" s="10"/>
      <c r="AJ6" s="10"/>
    </row>
    <row r="7" spans="1:36" s="14" customFormat="1" ht="15" customHeight="1" x14ac:dyDescent="0.25">
      <c r="A7" s="5" t="s">
        <v>121</v>
      </c>
      <c r="B7" s="201">
        <v>1</v>
      </c>
      <c r="C7" s="10"/>
      <c r="D7" s="10"/>
      <c r="E7" s="10"/>
      <c r="F7" s="10"/>
      <c r="G7" s="12"/>
      <c r="H7" s="10"/>
      <c r="I7" s="10"/>
      <c r="J7" s="10"/>
      <c r="K7" s="10"/>
      <c r="L7" s="10"/>
      <c r="M7" s="12"/>
      <c r="N7" s="10"/>
      <c r="O7" s="10"/>
      <c r="P7" s="10"/>
      <c r="Q7" s="10"/>
      <c r="R7" s="10"/>
      <c r="S7" s="12"/>
      <c r="T7" s="10"/>
      <c r="U7" s="10"/>
      <c r="V7" s="10"/>
      <c r="W7" s="10"/>
      <c r="X7" s="10"/>
      <c r="Y7" s="12"/>
      <c r="Z7" s="10"/>
      <c r="AA7" s="10"/>
      <c r="AB7" s="10"/>
      <c r="AC7" s="10"/>
      <c r="AD7" s="10"/>
      <c r="AE7" s="12"/>
      <c r="AF7" s="10"/>
      <c r="AG7" s="10"/>
      <c r="AH7" s="10"/>
      <c r="AI7" s="10"/>
      <c r="AJ7" s="10"/>
    </row>
    <row r="8" spans="1:36" s="14" customFormat="1" ht="15" customHeight="1" x14ac:dyDescent="0.25">
      <c r="A8" s="5" t="s">
        <v>122</v>
      </c>
      <c r="B8" s="201">
        <v>0.4</v>
      </c>
      <c r="C8" s="10"/>
      <c r="D8"/>
      <c r="E8" s="10"/>
      <c r="F8" s="10"/>
      <c r="G8" s="12"/>
      <c r="H8" s="10"/>
      <c r="I8" s="10"/>
      <c r="J8" s="10"/>
      <c r="K8" s="10"/>
      <c r="L8" s="10"/>
      <c r="M8" s="12"/>
      <c r="N8" s="10"/>
      <c r="O8" s="10"/>
      <c r="P8" s="10"/>
      <c r="Q8" s="10"/>
      <c r="R8" s="10"/>
      <c r="S8" s="12"/>
      <c r="T8" s="10"/>
      <c r="U8" s="10"/>
      <c r="V8" s="10"/>
      <c r="W8" s="10"/>
      <c r="X8" s="10"/>
      <c r="Y8" s="12"/>
      <c r="Z8" s="10"/>
      <c r="AA8" s="10"/>
      <c r="AB8" s="10"/>
      <c r="AC8" s="10"/>
      <c r="AD8" s="10"/>
      <c r="AE8" s="12"/>
      <c r="AF8" s="10"/>
      <c r="AG8" s="10"/>
      <c r="AH8" s="10"/>
      <c r="AI8" s="10"/>
      <c r="AJ8" s="10"/>
    </row>
    <row r="9" spans="1:36" s="14" customFormat="1" ht="15" customHeight="1" x14ac:dyDescent="0.25">
      <c r="A9" s="5" t="s">
        <v>123</v>
      </c>
      <c r="B9" s="201">
        <v>2.2999999999999998</v>
      </c>
      <c r="C9" s="10"/>
      <c r="D9" s="10"/>
      <c r="E9" s="10"/>
      <c r="F9" s="10"/>
      <c r="G9" s="12"/>
      <c r="H9" s="10"/>
      <c r="I9" s="10"/>
      <c r="J9" s="10"/>
      <c r="K9" s="10"/>
      <c r="L9" s="10"/>
      <c r="M9" s="12"/>
      <c r="N9" s="10"/>
      <c r="O9" s="10"/>
      <c r="P9" s="10"/>
      <c r="Q9" s="10"/>
      <c r="R9" s="10"/>
      <c r="S9" s="12"/>
      <c r="T9" s="10"/>
      <c r="U9" s="10"/>
      <c r="V9" s="10"/>
      <c r="W9" s="10"/>
      <c r="X9" s="10"/>
      <c r="Y9" s="12"/>
      <c r="Z9" s="10"/>
      <c r="AA9" s="10"/>
      <c r="AB9" s="10"/>
      <c r="AC9" s="10"/>
      <c r="AD9" s="10"/>
      <c r="AE9" s="12"/>
      <c r="AF9" s="10"/>
      <c r="AG9" s="10"/>
      <c r="AH9" s="10"/>
      <c r="AI9" s="10"/>
      <c r="AJ9" s="10"/>
    </row>
    <row r="10" spans="1:36" s="14" customFormat="1" x14ac:dyDescent="0.25">
      <c r="A10" s="198"/>
      <c r="B10" s="201"/>
      <c r="C10" s="10"/>
      <c r="D10" s="10"/>
      <c r="E10" s="10"/>
      <c r="F10" s="10"/>
      <c r="G10" s="12"/>
      <c r="H10" s="10"/>
      <c r="I10" s="10"/>
      <c r="J10" s="10"/>
      <c r="K10" s="10"/>
      <c r="L10" s="10"/>
      <c r="M10" s="12"/>
      <c r="N10" s="10"/>
      <c r="O10" s="10"/>
      <c r="P10" s="10"/>
      <c r="Q10" s="10"/>
      <c r="R10" s="10"/>
      <c r="S10" s="12"/>
      <c r="T10" s="10"/>
      <c r="U10" s="10"/>
      <c r="V10" s="10"/>
      <c r="W10" s="10"/>
      <c r="X10" s="10"/>
      <c r="Y10" s="12"/>
      <c r="Z10" s="10"/>
      <c r="AA10" s="10"/>
      <c r="AB10" s="10"/>
      <c r="AC10" s="10"/>
      <c r="AD10" s="10"/>
      <c r="AE10" s="12"/>
      <c r="AF10" s="10"/>
      <c r="AG10" s="10"/>
      <c r="AH10" s="10"/>
      <c r="AI10" s="10"/>
      <c r="AJ10" s="10"/>
    </row>
    <row r="11" spans="1:36" s="14" customFormat="1" x14ac:dyDescent="0.25">
      <c r="A11" s="5" t="s">
        <v>124</v>
      </c>
      <c r="B11" s="202">
        <v>66.400000000000006</v>
      </c>
      <c r="C11" s="20"/>
      <c r="D11" s="20"/>
      <c r="E11" s="20"/>
      <c r="F11" s="20"/>
      <c r="G11" s="12"/>
      <c r="H11" s="20"/>
      <c r="I11" s="20"/>
      <c r="J11" s="20"/>
      <c r="K11" s="20"/>
      <c r="L11" s="20"/>
      <c r="M11" s="12"/>
      <c r="N11" s="20"/>
      <c r="O11" s="20"/>
      <c r="P11" s="20"/>
      <c r="Q11" s="20"/>
      <c r="R11" s="20"/>
      <c r="S11" s="12"/>
      <c r="T11" s="20"/>
      <c r="U11" s="20"/>
      <c r="V11" s="20"/>
      <c r="W11" s="20"/>
      <c r="X11" s="20"/>
      <c r="Y11" s="12"/>
      <c r="Z11" s="20"/>
      <c r="AA11" s="20"/>
      <c r="AB11" s="20"/>
      <c r="AC11" s="20"/>
      <c r="AD11" s="20"/>
      <c r="AE11" s="12"/>
      <c r="AF11" s="20"/>
      <c r="AG11" s="20"/>
      <c r="AH11" s="20"/>
      <c r="AI11" s="20"/>
      <c r="AJ11" s="20"/>
    </row>
    <row r="12" spans="1:36" x14ac:dyDescent="0.25">
      <c r="A12" s="42" t="s">
        <v>98</v>
      </c>
      <c r="B12" s="201">
        <v>40.9</v>
      </c>
      <c r="C12" s="22"/>
      <c r="D12" s="22"/>
      <c r="E12" s="22"/>
      <c r="F12" s="22"/>
      <c r="G12" s="6"/>
      <c r="H12" s="22"/>
      <c r="I12" s="22"/>
      <c r="J12" s="22"/>
      <c r="K12" s="22"/>
      <c r="L12" s="22"/>
      <c r="M12" s="6"/>
      <c r="N12" s="22"/>
      <c r="O12" s="22"/>
      <c r="P12" s="22"/>
      <c r="Q12" s="22"/>
      <c r="R12" s="22"/>
      <c r="S12" s="6"/>
      <c r="T12" s="22"/>
      <c r="U12" s="22"/>
      <c r="V12" s="22"/>
      <c r="W12" s="22"/>
      <c r="X12" s="22"/>
      <c r="Y12" s="6"/>
      <c r="Z12" s="22"/>
      <c r="AA12" s="22"/>
      <c r="AB12" s="22"/>
      <c r="AC12" s="22"/>
      <c r="AD12" s="22"/>
      <c r="AE12" s="6"/>
      <c r="AF12" s="22"/>
      <c r="AG12" s="22"/>
      <c r="AH12" s="22"/>
      <c r="AI12" s="22"/>
      <c r="AJ12" s="22"/>
    </row>
    <row r="13" spans="1:36" x14ac:dyDescent="0.25">
      <c r="A13" s="5" t="s">
        <v>99</v>
      </c>
      <c r="B13" s="204">
        <v>25.5</v>
      </c>
      <c r="C13" s="22"/>
      <c r="D13" s="22"/>
      <c r="E13" s="22"/>
      <c r="F13" s="22"/>
      <c r="G13" s="6"/>
      <c r="H13" s="22"/>
      <c r="I13" s="22"/>
      <c r="J13" s="22"/>
      <c r="K13" s="22"/>
      <c r="L13" s="22"/>
      <c r="M13" s="6"/>
      <c r="N13" s="22"/>
      <c r="O13" s="22"/>
      <c r="P13" s="22"/>
      <c r="Q13" s="22"/>
      <c r="R13" s="22"/>
      <c r="S13" s="6"/>
      <c r="T13" s="22"/>
      <c r="U13" s="22"/>
      <c r="V13" s="22"/>
      <c r="W13" s="22"/>
      <c r="X13" s="22"/>
      <c r="Y13" s="6"/>
      <c r="Z13" s="22"/>
      <c r="AA13" s="22"/>
      <c r="AB13" s="22"/>
      <c r="AC13" s="22"/>
      <c r="AD13" s="22"/>
      <c r="AE13" s="6"/>
      <c r="AF13" s="22"/>
      <c r="AG13" s="22"/>
      <c r="AH13" s="22"/>
      <c r="AI13" s="22"/>
      <c r="AJ13" s="22"/>
    </row>
    <row r="14" spans="1:36" x14ac:dyDescent="0.25">
      <c r="A14" s="5"/>
      <c r="B14" s="204"/>
      <c r="C14" s="22"/>
      <c r="D14" s="22"/>
      <c r="E14" s="22"/>
      <c r="F14" s="22"/>
      <c r="G14" s="6"/>
      <c r="H14" s="22"/>
      <c r="I14" s="22"/>
      <c r="J14" s="22"/>
      <c r="K14" s="22"/>
      <c r="L14" s="22"/>
      <c r="M14" s="6"/>
      <c r="N14" s="22"/>
      <c r="O14" s="22"/>
      <c r="P14" s="22"/>
      <c r="Q14" s="22"/>
      <c r="R14" s="22"/>
      <c r="S14" s="6"/>
      <c r="T14" s="22"/>
      <c r="U14" s="22"/>
      <c r="V14" s="22"/>
      <c r="W14" s="22"/>
      <c r="X14" s="22"/>
      <c r="Y14" s="6"/>
      <c r="Z14" s="22"/>
      <c r="AA14" s="22"/>
      <c r="AB14" s="22"/>
      <c r="AC14" s="22"/>
      <c r="AD14" s="22"/>
      <c r="AE14" s="6"/>
      <c r="AF14" s="22"/>
      <c r="AG14" s="22"/>
      <c r="AH14" s="22"/>
      <c r="AI14" s="22"/>
      <c r="AJ14" s="22"/>
    </row>
    <row r="15" spans="1:36" ht="15.75" thickBot="1" x14ac:dyDescent="0.3">
      <c r="A15" s="15" t="s">
        <v>102</v>
      </c>
      <c r="B15" s="203">
        <v>0.3</v>
      </c>
      <c r="C15" s="22"/>
      <c r="D15" s="22"/>
      <c r="E15" s="22"/>
      <c r="F15" s="22"/>
      <c r="G15" s="6"/>
      <c r="H15" s="22"/>
      <c r="I15" s="22"/>
      <c r="J15" s="22"/>
      <c r="K15" s="22"/>
      <c r="L15" s="22"/>
      <c r="M15" s="6"/>
      <c r="N15" s="22"/>
      <c r="O15" s="22"/>
      <c r="P15" s="22"/>
      <c r="Q15" s="22"/>
      <c r="R15" s="22"/>
      <c r="S15" s="6"/>
      <c r="T15" s="22"/>
      <c r="U15" s="22"/>
      <c r="V15" s="22"/>
      <c r="W15" s="22"/>
      <c r="X15" s="22"/>
      <c r="Y15" s="6"/>
      <c r="Z15" s="22"/>
      <c r="AA15" s="22"/>
      <c r="AB15" s="22"/>
      <c r="AC15" s="22"/>
      <c r="AD15" s="22"/>
      <c r="AE15" s="6"/>
      <c r="AF15" s="22"/>
      <c r="AG15" s="22"/>
      <c r="AH15" s="22"/>
      <c r="AI15" s="22"/>
      <c r="AJ15" s="22"/>
    </row>
    <row r="16" spans="1:36" x14ac:dyDescent="0.25">
      <c r="A16" s="5"/>
      <c r="B16" s="22"/>
      <c r="C16" s="22"/>
      <c r="D16" s="22"/>
      <c r="E16" s="22"/>
      <c r="F16" s="22"/>
      <c r="G16" s="6"/>
      <c r="H16" s="22"/>
      <c r="I16" s="22"/>
      <c r="J16" s="22"/>
      <c r="K16" s="22"/>
      <c r="L16" s="22"/>
      <c r="M16" s="6"/>
      <c r="N16" s="22"/>
      <c r="O16" s="22"/>
      <c r="P16" s="22"/>
      <c r="Q16" s="22"/>
      <c r="R16" s="22"/>
      <c r="S16" s="6"/>
      <c r="T16" s="22"/>
      <c r="U16" s="22"/>
      <c r="V16" s="22"/>
      <c r="W16" s="22"/>
      <c r="X16" s="22"/>
      <c r="Y16" s="6"/>
      <c r="Z16" s="22"/>
      <c r="AA16" s="22"/>
      <c r="AB16" s="22"/>
      <c r="AC16" s="22"/>
      <c r="AD16" s="22"/>
      <c r="AE16" s="6"/>
      <c r="AF16" s="22"/>
      <c r="AG16" s="22"/>
      <c r="AH16" s="22"/>
      <c r="AI16" s="22"/>
      <c r="AJ16" s="22"/>
    </row>
    <row r="17" spans="1:36" x14ac:dyDescent="0.25">
      <c r="A17" s="5"/>
      <c r="B17" s="22"/>
      <c r="C17" s="22"/>
      <c r="D17" s="22"/>
      <c r="E17" s="22"/>
      <c r="F17" s="22"/>
      <c r="G17" s="6"/>
      <c r="H17" s="22"/>
      <c r="I17" s="22"/>
      <c r="J17" s="22"/>
      <c r="K17" s="22"/>
      <c r="L17" s="22"/>
      <c r="M17" s="6"/>
      <c r="N17" s="22"/>
      <c r="O17" s="22"/>
      <c r="P17" s="22"/>
      <c r="Q17" s="22"/>
      <c r="R17" s="22"/>
      <c r="S17" s="6"/>
      <c r="T17" s="22"/>
      <c r="U17" s="22"/>
      <c r="V17" s="22"/>
      <c r="W17" s="22"/>
      <c r="X17" s="22"/>
      <c r="Y17" s="6"/>
      <c r="Z17" s="22"/>
      <c r="AA17" s="22"/>
      <c r="AB17" s="22"/>
      <c r="AC17" s="22"/>
      <c r="AD17" s="22"/>
      <c r="AE17" s="6"/>
      <c r="AF17" s="22"/>
      <c r="AG17" s="22"/>
      <c r="AH17" s="22"/>
      <c r="AI17" s="22"/>
      <c r="AJ17" s="22"/>
    </row>
    <row r="18" spans="1:36" ht="15.75" thickBot="1" x14ac:dyDescent="0.3">
      <c r="A18" s="5"/>
      <c r="B18" s="22"/>
      <c r="C18" s="22"/>
      <c r="D18" s="22"/>
      <c r="E18" s="22"/>
      <c r="F18" s="22"/>
      <c r="G18" s="6"/>
      <c r="H18" s="22"/>
      <c r="I18" s="22"/>
      <c r="J18" s="22"/>
      <c r="K18" s="22"/>
      <c r="L18" s="22"/>
      <c r="M18" s="6"/>
      <c r="N18" s="22"/>
      <c r="O18" s="22"/>
      <c r="P18" s="22"/>
      <c r="Q18" s="22"/>
      <c r="R18" s="22"/>
      <c r="S18" s="6"/>
      <c r="T18" s="22"/>
      <c r="U18" s="22"/>
      <c r="V18" s="22"/>
      <c r="W18" s="22"/>
      <c r="X18" s="22"/>
      <c r="Y18" s="6"/>
      <c r="Z18" s="22"/>
      <c r="AA18" s="22"/>
      <c r="AB18" s="22"/>
      <c r="AC18" s="22"/>
      <c r="AD18" s="22"/>
      <c r="AE18" s="6"/>
      <c r="AF18" s="22"/>
      <c r="AG18" s="22"/>
      <c r="AH18" s="22"/>
      <c r="AI18" s="22"/>
      <c r="AJ18" s="22"/>
    </row>
    <row r="19" spans="1:36" ht="15.75" thickBot="1" x14ac:dyDescent="0.3">
      <c r="A19" s="5"/>
      <c r="B19" s="233">
        <v>2012</v>
      </c>
      <c r="C19" s="234"/>
      <c r="D19" s="234"/>
      <c r="E19" s="234"/>
      <c r="F19" s="235"/>
      <c r="G19" s="6"/>
      <c r="H19" s="233">
        <v>2011</v>
      </c>
      <c r="I19" s="234"/>
      <c r="J19" s="234"/>
      <c r="K19" s="234"/>
      <c r="L19" s="235"/>
      <c r="M19" s="6"/>
      <c r="N19" s="233">
        <v>2010</v>
      </c>
      <c r="O19" s="234"/>
      <c r="P19" s="234"/>
      <c r="Q19" s="234"/>
      <c r="R19" s="235"/>
      <c r="S19" s="6"/>
      <c r="T19" s="233">
        <v>2009</v>
      </c>
      <c r="U19" s="234"/>
      <c r="V19" s="234"/>
      <c r="W19" s="234"/>
      <c r="X19" s="235"/>
      <c r="Y19" s="6"/>
      <c r="Z19" s="233">
        <v>2008</v>
      </c>
      <c r="AA19" s="234"/>
      <c r="AB19" s="234"/>
      <c r="AC19" s="234"/>
      <c r="AD19" s="235"/>
      <c r="AE19" s="6"/>
      <c r="AF19" s="233">
        <v>2007</v>
      </c>
      <c r="AG19" s="234"/>
      <c r="AH19" s="234"/>
      <c r="AI19" s="234"/>
      <c r="AJ19" s="235"/>
    </row>
    <row r="20" spans="1:36" s="159" customFormat="1" x14ac:dyDescent="0.25">
      <c r="A20" s="34"/>
      <c r="B20" s="75" t="s">
        <v>277</v>
      </c>
      <c r="C20" s="10" t="s">
        <v>278</v>
      </c>
      <c r="D20" s="10" t="s">
        <v>279</v>
      </c>
      <c r="E20" s="10" t="s">
        <v>280</v>
      </c>
      <c r="F20" s="13" t="s">
        <v>267</v>
      </c>
      <c r="G20" s="35"/>
      <c r="H20" s="75" t="s">
        <v>277</v>
      </c>
      <c r="I20" s="10" t="s">
        <v>278</v>
      </c>
      <c r="J20" s="10" t="s">
        <v>279</v>
      </c>
      <c r="K20" s="10" t="s">
        <v>280</v>
      </c>
      <c r="L20" s="13" t="s">
        <v>268</v>
      </c>
      <c r="M20" s="35"/>
      <c r="N20" s="75" t="s">
        <v>277</v>
      </c>
      <c r="O20" s="10" t="s">
        <v>278</v>
      </c>
      <c r="P20" s="10" t="s">
        <v>279</v>
      </c>
      <c r="Q20" s="10" t="s">
        <v>280</v>
      </c>
      <c r="R20" s="13" t="s">
        <v>269</v>
      </c>
      <c r="S20" s="35"/>
      <c r="T20" s="75" t="s">
        <v>277</v>
      </c>
      <c r="U20" s="10" t="s">
        <v>278</v>
      </c>
      <c r="V20" s="10" t="s">
        <v>279</v>
      </c>
      <c r="W20" s="10" t="s">
        <v>280</v>
      </c>
      <c r="X20" s="13" t="s">
        <v>270</v>
      </c>
      <c r="Y20" s="35"/>
      <c r="Z20" s="75" t="s">
        <v>277</v>
      </c>
      <c r="AA20" s="10" t="s">
        <v>278</v>
      </c>
      <c r="AB20" s="10" t="s">
        <v>279</v>
      </c>
      <c r="AC20" s="10" t="s">
        <v>280</v>
      </c>
      <c r="AD20" s="13" t="s">
        <v>271</v>
      </c>
      <c r="AE20" s="35"/>
      <c r="AF20" s="75" t="s">
        <v>277</v>
      </c>
      <c r="AG20" s="10" t="s">
        <v>278</v>
      </c>
      <c r="AH20" s="10" t="s">
        <v>279</v>
      </c>
      <c r="AI20" s="10" t="s">
        <v>280</v>
      </c>
      <c r="AJ20" s="13" t="s">
        <v>272</v>
      </c>
    </row>
    <row r="21" spans="1:36" x14ac:dyDescent="0.25">
      <c r="A21" s="5"/>
      <c r="B21" s="24"/>
      <c r="C21" s="22"/>
      <c r="D21" s="22"/>
      <c r="E21" s="22"/>
      <c r="F21" s="23"/>
      <c r="G21" s="6"/>
      <c r="H21" s="24"/>
      <c r="I21" s="22"/>
      <c r="J21" s="22"/>
      <c r="K21" s="22"/>
      <c r="L21" s="23"/>
      <c r="M21" s="6"/>
      <c r="N21" s="24"/>
      <c r="O21" s="22"/>
      <c r="P21" s="22"/>
      <c r="Q21" s="22"/>
      <c r="R21" s="23"/>
      <c r="S21" s="6"/>
      <c r="T21" s="24"/>
      <c r="U21" s="22"/>
      <c r="V21" s="22"/>
      <c r="W21" s="22"/>
      <c r="X21" s="23"/>
      <c r="Y21" s="6"/>
      <c r="Z21" s="24"/>
      <c r="AA21" s="22"/>
      <c r="AB21" s="22"/>
      <c r="AC21" s="22"/>
      <c r="AD21" s="23"/>
      <c r="AE21" s="6"/>
      <c r="AF21" s="24"/>
      <c r="AG21" s="22"/>
      <c r="AH21" s="22"/>
      <c r="AI21" s="22"/>
      <c r="AJ21" s="23"/>
    </row>
    <row r="22" spans="1:36" s="14" customFormat="1" x14ac:dyDescent="0.25">
      <c r="A22" s="16" t="s">
        <v>3</v>
      </c>
      <c r="B22" s="25">
        <v>37076</v>
      </c>
      <c r="C22" s="20">
        <v>14177</v>
      </c>
      <c r="D22" s="20">
        <v>0</v>
      </c>
      <c r="E22" s="20">
        <v>0</v>
      </c>
      <c r="F22" s="21">
        <v>51253</v>
      </c>
      <c r="G22" s="26"/>
      <c r="H22" s="25">
        <v>32686</v>
      </c>
      <c r="I22" s="20">
        <v>39296</v>
      </c>
      <c r="J22" s="20">
        <v>43651</v>
      </c>
      <c r="K22" s="20">
        <v>55261</v>
      </c>
      <c r="L22" s="21">
        <v>170894</v>
      </c>
      <c r="M22" s="26"/>
      <c r="N22" s="25">
        <v>29704</v>
      </c>
      <c r="O22" s="20">
        <v>35277</v>
      </c>
      <c r="P22" s="20">
        <v>41128</v>
      </c>
      <c r="Q22" s="20">
        <v>53831</v>
      </c>
      <c r="R22" s="21">
        <v>159940</v>
      </c>
      <c r="S22" s="26"/>
      <c r="T22" s="25">
        <v>26711</v>
      </c>
      <c r="U22" s="20">
        <v>29461</v>
      </c>
      <c r="V22" s="20">
        <v>35545</v>
      </c>
      <c r="W22" s="20">
        <v>47600</v>
      </c>
      <c r="X22" s="21">
        <v>139317</v>
      </c>
      <c r="Y22" s="26"/>
      <c r="Z22" s="25">
        <v>28775</v>
      </c>
      <c r="AA22" s="20">
        <v>35792</v>
      </c>
      <c r="AB22" s="20">
        <v>42571</v>
      </c>
      <c r="AC22" s="20">
        <v>52659</v>
      </c>
      <c r="AD22" s="21">
        <v>159797</v>
      </c>
      <c r="AE22" s="26"/>
      <c r="AF22" s="25">
        <v>7528</v>
      </c>
      <c r="AG22" s="20">
        <v>32432</v>
      </c>
      <c r="AH22" s="20">
        <v>36605</v>
      </c>
      <c r="AI22" s="20">
        <v>51884</v>
      </c>
      <c r="AJ22" s="21">
        <v>128449</v>
      </c>
    </row>
    <row r="23" spans="1:36" s="14" customFormat="1" x14ac:dyDescent="0.25">
      <c r="A23" s="16" t="s">
        <v>4</v>
      </c>
      <c r="B23" s="25">
        <v>22170</v>
      </c>
      <c r="C23" s="20">
        <v>8566</v>
      </c>
      <c r="D23" s="20">
        <v>0</v>
      </c>
      <c r="E23" s="20">
        <v>0</v>
      </c>
      <c r="F23" s="21">
        <v>30736</v>
      </c>
      <c r="G23" s="26"/>
      <c r="H23" s="25">
        <v>19947</v>
      </c>
      <c r="I23" s="20">
        <v>23683</v>
      </c>
      <c r="J23" s="20">
        <v>26545</v>
      </c>
      <c r="K23" s="20">
        <v>32920</v>
      </c>
      <c r="L23" s="21">
        <v>103095</v>
      </c>
      <c r="M23" s="26"/>
      <c r="N23" s="25">
        <v>17974</v>
      </c>
      <c r="O23" s="20">
        <v>21600</v>
      </c>
      <c r="P23" s="20">
        <v>25373</v>
      </c>
      <c r="Q23" s="20">
        <v>32316</v>
      </c>
      <c r="R23" s="21">
        <v>97263</v>
      </c>
      <c r="S23" s="26"/>
      <c r="T23" s="25">
        <v>16972</v>
      </c>
      <c r="U23" s="20">
        <v>17706</v>
      </c>
      <c r="V23" s="20">
        <v>21859</v>
      </c>
      <c r="W23" s="20">
        <v>28346</v>
      </c>
      <c r="X23" s="21">
        <v>84883</v>
      </c>
      <c r="Y23" s="26"/>
      <c r="Z23" s="25">
        <v>18410</v>
      </c>
      <c r="AA23" s="20">
        <v>22255</v>
      </c>
      <c r="AB23" s="20">
        <v>26751</v>
      </c>
      <c r="AC23" s="20">
        <v>31429</v>
      </c>
      <c r="AD23" s="21">
        <v>98845</v>
      </c>
      <c r="AE23" s="26"/>
      <c r="AF23" s="25">
        <v>4791</v>
      </c>
      <c r="AG23" s="20">
        <v>20657</v>
      </c>
      <c r="AH23" s="20">
        <v>22629</v>
      </c>
      <c r="AI23" s="20">
        <v>30987</v>
      </c>
      <c r="AJ23" s="21">
        <v>79064</v>
      </c>
    </row>
    <row r="24" spans="1:36" s="14" customFormat="1" x14ac:dyDescent="0.25">
      <c r="A24" s="16" t="s">
        <v>5</v>
      </c>
      <c r="B24" s="25">
        <v>14906</v>
      </c>
      <c r="C24" s="20">
        <v>5611</v>
      </c>
      <c r="D24" s="20">
        <v>0</v>
      </c>
      <c r="E24" s="20">
        <v>0</v>
      </c>
      <c r="F24" s="21">
        <v>20517</v>
      </c>
      <c r="G24" s="26"/>
      <c r="H24" s="25">
        <v>12739</v>
      </c>
      <c r="I24" s="20">
        <v>15613</v>
      </c>
      <c r="J24" s="20">
        <v>17106</v>
      </c>
      <c r="K24" s="20">
        <v>22341</v>
      </c>
      <c r="L24" s="21">
        <v>67799</v>
      </c>
      <c r="M24" s="26"/>
      <c r="N24" s="25">
        <v>11730</v>
      </c>
      <c r="O24" s="20">
        <v>13677</v>
      </c>
      <c r="P24" s="20">
        <v>15755</v>
      </c>
      <c r="Q24" s="20">
        <v>21515</v>
      </c>
      <c r="R24" s="21">
        <v>62677</v>
      </c>
      <c r="S24" s="26"/>
      <c r="T24" s="25">
        <v>9739</v>
      </c>
      <c r="U24" s="20">
        <v>11755</v>
      </c>
      <c r="V24" s="20">
        <v>13686</v>
      </c>
      <c r="W24" s="20">
        <v>19254</v>
      </c>
      <c r="X24" s="21">
        <v>54434</v>
      </c>
      <c r="Y24" s="26"/>
      <c r="Z24" s="25">
        <v>10365</v>
      </c>
      <c r="AA24" s="20">
        <v>13537</v>
      </c>
      <c r="AB24" s="20">
        <v>15820</v>
      </c>
      <c r="AC24" s="20">
        <v>21230</v>
      </c>
      <c r="AD24" s="21">
        <v>60952</v>
      </c>
      <c r="AE24" s="26"/>
      <c r="AF24" s="25">
        <v>2737</v>
      </c>
      <c r="AG24" s="20">
        <v>11775</v>
      </c>
      <c r="AH24" s="20">
        <v>13976</v>
      </c>
      <c r="AI24" s="20">
        <v>20897</v>
      </c>
      <c r="AJ24" s="21">
        <v>49385</v>
      </c>
    </row>
    <row r="25" spans="1:36" ht="15" hidden="1" customHeight="1" outlineLevel="1" x14ac:dyDescent="0.25">
      <c r="A25" s="5" t="s">
        <v>6</v>
      </c>
      <c r="B25" s="27">
        <v>13617</v>
      </c>
      <c r="C25" s="22">
        <v>8042</v>
      </c>
      <c r="D25" s="22">
        <v>0</v>
      </c>
      <c r="E25" s="22">
        <v>0</v>
      </c>
      <c r="F25" s="23">
        <v>21659</v>
      </c>
      <c r="G25" s="30"/>
      <c r="H25" s="27">
        <v>12457</v>
      </c>
      <c r="I25" s="22">
        <v>12001</v>
      </c>
      <c r="J25" s="22">
        <v>13895</v>
      </c>
      <c r="K25" s="22">
        <v>17477</v>
      </c>
      <c r="L25" s="23">
        <v>55830</v>
      </c>
      <c r="M25" s="30"/>
      <c r="N25" s="27">
        <v>11762</v>
      </c>
      <c r="O25" s="22">
        <v>12714</v>
      </c>
      <c r="P25" s="22">
        <v>13694</v>
      </c>
      <c r="Q25" s="22">
        <v>16718</v>
      </c>
      <c r="R25" s="23">
        <v>54888</v>
      </c>
      <c r="S25" s="30"/>
      <c r="T25" s="27">
        <v>11031</v>
      </c>
      <c r="U25" s="22">
        <v>11058</v>
      </c>
      <c r="V25" s="22">
        <v>12202</v>
      </c>
      <c r="W25" s="22">
        <v>14423</v>
      </c>
      <c r="X25" s="23">
        <v>48714</v>
      </c>
      <c r="Y25" s="30"/>
      <c r="Z25" s="27">
        <v>10468</v>
      </c>
      <c r="AA25" s="22">
        <v>12294</v>
      </c>
      <c r="AB25" s="22">
        <v>13800</v>
      </c>
      <c r="AC25" s="22">
        <v>16244</v>
      </c>
      <c r="AD25" s="23">
        <v>52806</v>
      </c>
      <c r="AE25" s="30"/>
      <c r="AF25" s="27">
        <v>3088</v>
      </c>
      <c r="AG25" s="22">
        <v>10547</v>
      </c>
      <c r="AH25" s="22">
        <v>11492</v>
      </c>
      <c r="AI25" s="22">
        <v>15026</v>
      </c>
      <c r="AJ25" s="23">
        <v>40153</v>
      </c>
    </row>
    <row r="26" spans="1:36" ht="15" hidden="1" customHeight="1" outlineLevel="1" x14ac:dyDescent="0.25">
      <c r="A26" s="5" t="s">
        <v>7</v>
      </c>
      <c r="B26" s="27">
        <v>125</v>
      </c>
      <c r="C26" s="22">
        <v>42</v>
      </c>
      <c r="D26" s="22">
        <v>0</v>
      </c>
      <c r="E26" s="22">
        <v>0</v>
      </c>
      <c r="F26" s="23">
        <v>167</v>
      </c>
      <c r="G26" s="30"/>
      <c r="H26" s="27">
        <v>125</v>
      </c>
      <c r="I26" s="22">
        <v>125</v>
      </c>
      <c r="J26" s="22">
        <v>125</v>
      </c>
      <c r="K26" s="22">
        <v>125</v>
      </c>
      <c r="L26" s="23">
        <v>500</v>
      </c>
      <c r="M26" s="30"/>
      <c r="N26" s="27">
        <v>125</v>
      </c>
      <c r="O26" s="22">
        <v>125</v>
      </c>
      <c r="P26" s="22">
        <v>125</v>
      </c>
      <c r="Q26" s="22">
        <v>125</v>
      </c>
      <c r="R26" s="23">
        <v>500</v>
      </c>
      <c r="S26" s="30"/>
      <c r="T26" s="27">
        <v>125</v>
      </c>
      <c r="U26" s="22">
        <v>125</v>
      </c>
      <c r="V26" s="22">
        <v>125</v>
      </c>
      <c r="W26" s="22">
        <v>0</v>
      </c>
      <c r="X26" s="23">
        <v>375</v>
      </c>
      <c r="Y26" s="30"/>
      <c r="Z26" s="27">
        <v>125</v>
      </c>
      <c r="AA26" s="22">
        <v>125</v>
      </c>
      <c r="AB26" s="22">
        <v>125</v>
      </c>
      <c r="AC26" s="22">
        <v>125</v>
      </c>
      <c r="AD26" s="23">
        <v>500</v>
      </c>
      <c r="AE26" s="30"/>
      <c r="AF26" s="27">
        <v>42</v>
      </c>
      <c r="AG26" s="22">
        <v>126</v>
      </c>
      <c r="AH26" s="22">
        <v>82</v>
      </c>
      <c r="AI26" s="22">
        <v>167</v>
      </c>
      <c r="AJ26" s="23">
        <v>417</v>
      </c>
    </row>
    <row r="27" spans="1:36" ht="17.25" hidden="1" customHeight="1" outlineLevel="1" x14ac:dyDescent="0.25">
      <c r="A27" s="5" t="s">
        <v>8</v>
      </c>
      <c r="B27" s="24">
        <v>624</v>
      </c>
      <c r="C27" s="22">
        <v>207</v>
      </c>
      <c r="D27" s="22">
        <v>0</v>
      </c>
      <c r="E27" s="22">
        <v>0</v>
      </c>
      <c r="F27" s="23">
        <v>831</v>
      </c>
      <c r="G27" s="30"/>
      <c r="H27" s="24">
        <v>608</v>
      </c>
      <c r="I27" s="22">
        <v>606</v>
      </c>
      <c r="J27" s="22">
        <v>597</v>
      </c>
      <c r="K27" s="22">
        <v>624</v>
      </c>
      <c r="L27" s="23">
        <v>2435</v>
      </c>
      <c r="M27" s="30"/>
      <c r="N27" s="24">
        <v>618</v>
      </c>
      <c r="O27" s="22">
        <v>600</v>
      </c>
      <c r="P27" s="22">
        <v>601</v>
      </c>
      <c r="Q27" s="22">
        <v>600</v>
      </c>
      <c r="R27" s="23">
        <v>2419</v>
      </c>
      <c r="S27" s="30"/>
      <c r="T27" s="24">
        <v>635</v>
      </c>
      <c r="U27" s="22">
        <v>637</v>
      </c>
      <c r="V27" s="22">
        <v>637</v>
      </c>
      <c r="W27" s="22">
        <v>589</v>
      </c>
      <c r="X27" s="23">
        <v>2498</v>
      </c>
      <c r="Y27" s="30"/>
      <c r="Z27" s="24">
        <v>547</v>
      </c>
      <c r="AA27" s="22">
        <v>589</v>
      </c>
      <c r="AB27" s="22">
        <v>610</v>
      </c>
      <c r="AC27" s="22">
        <v>611</v>
      </c>
      <c r="AD27" s="23">
        <v>2357</v>
      </c>
      <c r="AE27" s="30"/>
      <c r="AF27" s="24">
        <v>177</v>
      </c>
      <c r="AG27" s="22">
        <v>529</v>
      </c>
      <c r="AH27" s="22">
        <v>558</v>
      </c>
      <c r="AI27" s="22">
        <v>546</v>
      </c>
      <c r="AJ27" s="23">
        <v>1810</v>
      </c>
    </row>
    <row r="28" spans="1:36" s="159" customFormat="1" ht="15" hidden="1" customHeight="1" outlineLevel="1" x14ac:dyDescent="0.25">
      <c r="A28" s="5" t="s">
        <v>9</v>
      </c>
      <c r="B28" s="156">
        <v>0</v>
      </c>
      <c r="C28" s="157">
        <v>0</v>
      </c>
      <c r="D28" s="157">
        <v>0</v>
      </c>
      <c r="E28" s="157">
        <v>0</v>
      </c>
      <c r="F28" s="158">
        <v>0</v>
      </c>
      <c r="G28" s="160"/>
      <c r="H28" s="156">
        <v>0</v>
      </c>
      <c r="I28" s="157">
        <v>0</v>
      </c>
      <c r="J28" s="157">
        <v>0</v>
      </c>
      <c r="K28" s="157">
        <v>0</v>
      </c>
      <c r="L28" s="158">
        <v>0</v>
      </c>
      <c r="M28" s="160"/>
      <c r="N28" s="156">
        <v>0</v>
      </c>
      <c r="O28" s="157">
        <v>0</v>
      </c>
      <c r="P28" s="157">
        <v>0</v>
      </c>
      <c r="Q28" s="157">
        <v>0</v>
      </c>
      <c r="R28" s="158">
        <v>0</v>
      </c>
      <c r="S28" s="160"/>
      <c r="T28" s="156">
        <v>0</v>
      </c>
      <c r="U28" s="157">
        <v>0</v>
      </c>
      <c r="V28" s="157">
        <v>0</v>
      </c>
      <c r="W28" s="157">
        <v>0</v>
      </c>
      <c r="X28" s="158">
        <v>0</v>
      </c>
      <c r="Y28" s="160"/>
      <c r="Z28" s="156">
        <v>0</v>
      </c>
      <c r="AA28" s="157">
        <v>0</v>
      </c>
      <c r="AB28" s="157">
        <v>0</v>
      </c>
      <c r="AC28" s="157">
        <v>0</v>
      </c>
      <c r="AD28" s="158">
        <v>0</v>
      </c>
      <c r="AE28" s="160"/>
      <c r="AF28" s="156">
        <v>0</v>
      </c>
      <c r="AG28" s="157">
        <v>0</v>
      </c>
      <c r="AH28" s="157">
        <v>0</v>
      </c>
      <c r="AI28" s="157">
        <v>0</v>
      </c>
      <c r="AJ28" s="158">
        <v>0</v>
      </c>
    </row>
    <row r="29" spans="1:36" s="14" customFormat="1" collapsed="1" x14ac:dyDescent="0.25">
      <c r="A29" s="16" t="s">
        <v>10</v>
      </c>
      <c r="B29" s="25">
        <v>540</v>
      </c>
      <c r="C29" s="20">
        <v>-2680</v>
      </c>
      <c r="D29" s="20">
        <v>0</v>
      </c>
      <c r="E29" s="20">
        <v>0</v>
      </c>
      <c r="F29" s="21">
        <v>-2140</v>
      </c>
      <c r="G29" s="26"/>
      <c r="H29" s="25">
        <v>-451</v>
      </c>
      <c r="I29" s="20">
        <v>2881</v>
      </c>
      <c r="J29" s="20">
        <v>2489</v>
      </c>
      <c r="K29" s="20">
        <v>4115</v>
      </c>
      <c r="L29" s="21">
        <v>9034</v>
      </c>
      <c r="M29" s="26"/>
      <c r="N29" s="25">
        <v>-775</v>
      </c>
      <c r="O29" s="20">
        <v>238</v>
      </c>
      <c r="P29" s="20">
        <v>1335</v>
      </c>
      <c r="Q29" s="20">
        <v>4072</v>
      </c>
      <c r="R29" s="21">
        <v>4870</v>
      </c>
      <c r="S29" s="26"/>
      <c r="T29" s="25">
        <v>-2052</v>
      </c>
      <c r="U29" s="20">
        <v>-65</v>
      </c>
      <c r="V29" s="20">
        <v>722</v>
      </c>
      <c r="W29" s="20">
        <v>4242</v>
      </c>
      <c r="X29" s="21">
        <v>2847</v>
      </c>
      <c r="Y29" s="26"/>
      <c r="Z29" s="25">
        <v>-775</v>
      </c>
      <c r="AA29" s="20">
        <v>529</v>
      </c>
      <c r="AB29" s="20">
        <v>1285</v>
      </c>
      <c r="AC29" s="20">
        <v>4250</v>
      </c>
      <c r="AD29" s="21">
        <v>5289</v>
      </c>
      <c r="AE29" s="26"/>
      <c r="AF29" s="25">
        <v>-570</v>
      </c>
      <c r="AG29" s="20">
        <v>573</v>
      </c>
      <c r="AH29" s="20">
        <v>1844</v>
      </c>
      <c r="AI29" s="20">
        <v>5158</v>
      </c>
      <c r="AJ29" s="21">
        <v>7005</v>
      </c>
    </row>
    <row r="30" spans="1:36" ht="15" hidden="1" customHeight="1" outlineLevel="1" x14ac:dyDescent="0.25">
      <c r="A30" s="5" t="s">
        <v>11</v>
      </c>
      <c r="B30" s="27">
        <v>40</v>
      </c>
      <c r="C30" s="22">
        <v>153</v>
      </c>
      <c r="D30" s="22">
        <v>0</v>
      </c>
      <c r="E30" s="22">
        <v>0</v>
      </c>
      <c r="F30" s="23">
        <v>193</v>
      </c>
      <c r="G30" s="30"/>
      <c r="H30" s="27">
        <v>45</v>
      </c>
      <c r="I30" s="22">
        <v>-19</v>
      </c>
      <c r="J30" s="22">
        <v>38</v>
      </c>
      <c r="K30" s="22">
        <v>40</v>
      </c>
      <c r="L30" s="23">
        <v>104</v>
      </c>
      <c r="M30" s="30"/>
      <c r="N30" s="27">
        <v>50</v>
      </c>
      <c r="O30" s="22">
        <v>45</v>
      </c>
      <c r="P30" s="22">
        <v>42</v>
      </c>
      <c r="Q30" s="22">
        <v>46</v>
      </c>
      <c r="R30" s="23">
        <v>183</v>
      </c>
      <c r="S30" s="30"/>
      <c r="T30" s="27">
        <v>76</v>
      </c>
      <c r="U30" s="22">
        <v>63</v>
      </c>
      <c r="V30" s="22">
        <v>62</v>
      </c>
      <c r="W30" s="22">
        <v>27</v>
      </c>
      <c r="X30" s="23">
        <v>228</v>
      </c>
      <c r="Y30" s="30"/>
      <c r="Z30" s="27">
        <v>57</v>
      </c>
      <c r="AA30" s="22">
        <v>60</v>
      </c>
      <c r="AB30" s="22">
        <v>89</v>
      </c>
      <c r="AC30" s="22">
        <v>52</v>
      </c>
      <c r="AD30" s="23">
        <v>258</v>
      </c>
      <c r="AE30" s="30"/>
      <c r="AF30" s="27">
        <v>3</v>
      </c>
      <c r="AG30" s="22">
        <v>93</v>
      </c>
      <c r="AH30" s="22">
        <v>129</v>
      </c>
      <c r="AI30" s="22">
        <v>-60</v>
      </c>
      <c r="AJ30" s="23">
        <v>165</v>
      </c>
    </row>
    <row r="31" spans="1:36" ht="15" hidden="1" customHeight="1" outlineLevel="1" x14ac:dyDescent="0.25">
      <c r="A31" s="5" t="s">
        <v>12</v>
      </c>
      <c r="B31" s="27">
        <v>0</v>
      </c>
      <c r="C31" s="22">
        <v>0</v>
      </c>
      <c r="D31" s="22">
        <v>0</v>
      </c>
      <c r="E31" s="22">
        <v>0</v>
      </c>
      <c r="F31" s="23">
        <v>0</v>
      </c>
      <c r="G31" s="30"/>
      <c r="H31" s="27">
        <v>0</v>
      </c>
      <c r="I31" s="22">
        <v>0</v>
      </c>
      <c r="J31" s="22">
        <v>1</v>
      </c>
      <c r="K31" s="22">
        <v>-1</v>
      </c>
      <c r="L31" s="23">
        <v>0</v>
      </c>
      <c r="M31" s="30"/>
      <c r="N31" s="27">
        <v>0</v>
      </c>
      <c r="O31" s="22">
        <v>0</v>
      </c>
      <c r="P31" s="22">
        <v>1</v>
      </c>
      <c r="Q31" s="22">
        <v>-1</v>
      </c>
      <c r="R31" s="23">
        <v>0</v>
      </c>
      <c r="S31" s="30"/>
      <c r="T31" s="27">
        <v>0</v>
      </c>
      <c r="U31" s="22">
        <v>0</v>
      </c>
      <c r="V31" s="22">
        <v>1</v>
      </c>
      <c r="W31" s="22">
        <v>20</v>
      </c>
      <c r="X31" s="23">
        <v>21</v>
      </c>
      <c r="Y31" s="30"/>
      <c r="Z31" s="27">
        <v>0</v>
      </c>
      <c r="AA31" s="22">
        <v>0</v>
      </c>
      <c r="AB31" s="22">
        <v>1</v>
      </c>
      <c r="AC31" s="22">
        <v>-1</v>
      </c>
      <c r="AD31" s="23">
        <v>0</v>
      </c>
      <c r="AE31" s="30"/>
      <c r="AF31" s="27">
        <v>0</v>
      </c>
      <c r="AG31" s="22">
        <v>0</v>
      </c>
      <c r="AH31" s="22">
        <v>0</v>
      </c>
      <c r="AI31" s="22">
        <v>0</v>
      </c>
      <c r="AJ31" s="23">
        <v>0</v>
      </c>
    </row>
    <row r="32" spans="1:36" ht="15" hidden="1" customHeight="1" outlineLevel="1" x14ac:dyDescent="0.25">
      <c r="A32" s="5" t="s">
        <v>13</v>
      </c>
      <c r="B32" s="27">
        <v>490</v>
      </c>
      <c r="C32" s="22">
        <v>160</v>
      </c>
      <c r="D32" s="22">
        <v>0</v>
      </c>
      <c r="E32" s="22">
        <v>0</v>
      </c>
      <c r="F32" s="23">
        <v>650</v>
      </c>
      <c r="G32" s="30"/>
      <c r="H32" s="27">
        <v>519</v>
      </c>
      <c r="I32" s="22">
        <v>576</v>
      </c>
      <c r="J32" s="22">
        <v>544</v>
      </c>
      <c r="K32" s="22">
        <v>576</v>
      </c>
      <c r="L32" s="23">
        <v>2215</v>
      </c>
      <c r="M32" s="30"/>
      <c r="N32" s="27">
        <v>675</v>
      </c>
      <c r="O32" s="22">
        <v>635</v>
      </c>
      <c r="P32" s="22">
        <v>617</v>
      </c>
      <c r="Q32" s="22">
        <v>581</v>
      </c>
      <c r="R32" s="23">
        <v>2508</v>
      </c>
      <c r="S32" s="30"/>
      <c r="T32" s="27">
        <v>667</v>
      </c>
      <c r="U32" s="22">
        <v>647</v>
      </c>
      <c r="V32" s="22">
        <v>708</v>
      </c>
      <c r="W32" s="22">
        <v>730</v>
      </c>
      <c r="X32" s="23">
        <v>2752</v>
      </c>
      <c r="Y32" s="30"/>
      <c r="Z32" s="27">
        <v>998</v>
      </c>
      <c r="AA32" s="22">
        <v>887</v>
      </c>
      <c r="AB32" s="22">
        <v>928</v>
      </c>
      <c r="AC32" s="22">
        <v>888</v>
      </c>
      <c r="AD32" s="23">
        <v>3701</v>
      </c>
      <c r="AE32" s="30"/>
      <c r="AF32" s="27">
        <v>385</v>
      </c>
      <c r="AG32" s="22">
        <v>1142</v>
      </c>
      <c r="AH32" s="22">
        <v>1159</v>
      </c>
      <c r="AI32" s="22">
        <v>1142</v>
      </c>
      <c r="AJ32" s="23">
        <v>3828</v>
      </c>
    </row>
    <row r="33" spans="1:36" ht="17.25" hidden="1" customHeight="1" outlineLevel="1" x14ac:dyDescent="0.4">
      <c r="A33" s="5" t="s">
        <v>14</v>
      </c>
      <c r="B33" s="31">
        <v>17</v>
      </c>
      <c r="C33" s="32">
        <v>-989</v>
      </c>
      <c r="D33" s="32">
        <v>0</v>
      </c>
      <c r="E33" s="32">
        <v>0</v>
      </c>
      <c r="F33" s="33">
        <v>-972</v>
      </c>
      <c r="G33" s="30"/>
      <c r="H33" s="31">
        <v>-278</v>
      </c>
      <c r="I33" s="32">
        <v>528</v>
      </c>
      <c r="J33" s="32">
        <v>719</v>
      </c>
      <c r="K33" s="32">
        <v>1295</v>
      </c>
      <c r="L33" s="33">
        <v>2264</v>
      </c>
      <c r="M33" s="30"/>
      <c r="N33" s="31">
        <v>-510</v>
      </c>
      <c r="O33" s="32">
        <v>-143</v>
      </c>
      <c r="P33" s="32">
        <v>247</v>
      </c>
      <c r="Q33" s="32">
        <v>1287</v>
      </c>
      <c r="R33" s="33">
        <v>881</v>
      </c>
      <c r="S33" s="30"/>
      <c r="T33" s="31">
        <v>-1020</v>
      </c>
      <c r="U33" s="32">
        <v>-310</v>
      </c>
      <c r="V33" s="32">
        <v>-15</v>
      </c>
      <c r="W33" s="32">
        <v>1546</v>
      </c>
      <c r="X33" s="33">
        <v>201</v>
      </c>
      <c r="Y33" s="30"/>
      <c r="Z33" s="31">
        <v>-771</v>
      </c>
      <c r="AA33" s="32">
        <v>-149</v>
      </c>
      <c r="AB33" s="32">
        <v>120</v>
      </c>
      <c r="AC33" s="32">
        <v>1351</v>
      </c>
      <c r="AD33" s="33">
        <v>551</v>
      </c>
      <c r="AE33" s="30"/>
      <c r="AF33" s="31">
        <v>-383</v>
      </c>
      <c r="AG33" s="32">
        <v>-251</v>
      </c>
      <c r="AH33" s="32">
        <v>242</v>
      </c>
      <c r="AI33" s="32">
        <v>1533</v>
      </c>
      <c r="AJ33" s="33">
        <v>1141</v>
      </c>
    </row>
    <row r="34" spans="1:36" s="14" customFormat="1" collapsed="1" x14ac:dyDescent="0.25">
      <c r="A34" s="16" t="s">
        <v>17</v>
      </c>
      <c r="B34" s="25">
        <v>-7</v>
      </c>
      <c r="C34" s="20">
        <v>-2004</v>
      </c>
      <c r="D34" s="20">
        <v>0</v>
      </c>
      <c r="E34" s="20">
        <v>0</v>
      </c>
      <c r="F34" s="21">
        <v>-2011</v>
      </c>
      <c r="G34" s="26"/>
      <c r="H34" s="25">
        <v>-737</v>
      </c>
      <c r="I34" s="20">
        <v>1796</v>
      </c>
      <c r="J34" s="20">
        <v>1187</v>
      </c>
      <c r="K34" s="20">
        <v>2205</v>
      </c>
      <c r="L34" s="21">
        <v>4451</v>
      </c>
      <c r="M34" s="26"/>
      <c r="N34" s="25">
        <v>-990</v>
      </c>
      <c r="O34" s="20">
        <v>-299</v>
      </c>
      <c r="P34" s="20">
        <v>428</v>
      </c>
      <c r="Q34" s="20">
        <v>2159</v>
      </c>
      <c r="R34" s="21">
        <v>1298</v>
      </c>
      <c r="S34" s="26"/>
      <c r="T34" s="25">
        <v>-1775</v>
      </c>
      <c r="U34" s="20">
        <v>-465</v>
      </c>
      <c r="V34" s="20">
        <v>-34</v>
      </c>
      <c r="W34" s="20">
        <v>1919</v>
      </c>
      <c r="X34" s="21">
        <v>-355</v>
      </c>
      <c r="Y34" s="26"/>
      <c r="Z34" s="25">
        <v>-1059</v>
      </c>
      <c r="AA34" s="20">
        <v>-269</v>
      </c>
      <c r="AB34" s="20">
        <v>147</v>
      </c>
      <c r="AC34" s="20">
        <v>1960</v>
      </c>
      <c r="AD34" s="21">
        <v>779</v>
      </c>
      <c r="AE34" s="26"/>
      <c r="AF34" s="25">
        <v>-575</v>
      </c>
      <c r="AG34" s="20">
        <v>-411</v>
      </c>
      <c r="AH34" s="20">
        <v>314</v>
      </c>
      <c r="AI34" s="20">
        <v>2543</v>
      </c>
      <c r="AJ34" s="21">
        <v>1871</v>
      </c>
    </row>
    <row r="35" spans="1:36" ht="15" hidden="1" customHeight="1" outlineLevel="1" x14ac:dyDescent="0.25">
      <c r="A35" s="34" t="s">
        <v>47</v>
      </c>
      <c r="B35" s="27"/>
      <c r="C35" s="36"/>
      <c r="D35" s="36"/>
      <c r="E35" s="36"/>
      <c r="F35" s="37"/>
      <c r="G35" s="30"/>
      <c r="H35" s="27"/>
      <c r="I35" s="36"/>
      <c r="J35" s="36"/>
      <c r="K35" s="36"/>
      <c r="L35" s="37"/>
      <c r="M35" s="30"/>
      <c r="N35" s="27"/>
      <c r="O35" s="36"/>
      <c r="P35" s="36"/>
      <c r="Q35" s="36"/>
      <c r="R35" s="37"/>
      <c r="S35" s="30"/>
      <c r="T35" s="27"/>
      <c r="U35" s="36"/>
      <c r="V35" s="36"/>
      <c r="W35" s="36"/>
      <c r="X35" s="37"/>
      <c r="Y35" s="30"/>
      <c r="Z35" s="27"/>
      <c r="AA35" s="36"/>
      <c r="AB35" s="36"/>
      <c r="AC35" s="36"/>
      <c r="AD35" s="37"/>
      <c r="AE35" s="30"/>
      <c r="AF35" s="27"/>
      <c r="AG35" s="36"/>
      <c r="AH35" s="36"/>
      <c r="AI35" s="36"/>
      <c r="AJ35" s="37"/>
    </row>
    <row r="36" spans="1:36" ht="15" hidden="1" customHeight="1" outlineLevel="1" x14ac:dyDescent="0.25">
      <c r="A36" s="5" t="s">
        <v>14</v>
      </c>
      <c r="B36" s="27">
        <v>16</v>
      </c>
      <c r="C36" s="22">
        <v>0</v>
      </c>
      <c r="D36" s="22">
        <v>0</v>
      </c>
      <c r="E36" s="22">
        <v>0</v>
      </c>
      <c r="F36" s="23">
        <v>0</v>
      </c>
      <c r="G36" s="30"/>
      <c r="H36" s="27">
        <v>-278</v>
      </c>
      <c r="I36" s="22">
        <v>528</v>
      </c>
      <c r="J36" s="22">
        <v>719</v>
      </c>
      <c r="K36" s="22">
        <v>1295</v>
      </c>
      <c r="L36" s="23">
        <v>2264</v>
      </c>
      <c r="M36" s="30"/>
      <c r="N36" s="27">
        <v>-510</v>
      </c>
      <c r="O36" s="22">
        <v>-143</v>
      </c>
      <c r="P36" s="22">
        <v>247</v>
      </c>
      <c r="Q36" s="22">
        <v>1287</v>
      </c>
      <c r="R36" s="23">
        <v>881</v>
      </c>
      <c r="S36" s="30"/>
      <c r="T36" s="27">
        <v>-1020</v>
      </c>
      <c r="U36" s="22">
        <v>-310</v>
      </c>
      <c r="V36" s="22">
        <v>-15</v>
      </c>
      <c r="W36" s="22">
        <v>1546</v>
      </c>
      <c r="X36" s="23">
        <v>201</v>
      </c>
      <c r="Y36" s="30"/>
      <c r="Z36" s="27">
        <v>-771</v>
      </c>
      <c r="AA36" s="22">
        <v>-149</v>
      </c>
      <c r="AB36" s="22">
        <v>120</v>
      </c>
      <c r="AC36" s="22">
        <v>1351</v>
      </c>
      <c r="AD36" s="23">
        <v>551</v>
      </c>
      <c r="AE36" s="30"/>
      <c r="AF36" s="27">
        <v>-383</v>
      </c>
      <c r="AG36" s="22">
        <v>-251</v>
      </c>
      <c r="AH36" s="22">
        <v>242</v>
      </c>
      <c r="AI36" s="22">
        <v>1533</v>
      </c>
      <c r="AJ36" s="23">
        <v>1141</v>
      </c>
    </row>
    <row r="37" spans="1:36" ht="15" hidden="1" customHeight="1" outlineLevel="1" x14ac:dyDescent="0.25">
      <c r="A37" s="42" t="s">
        <v>12</v>
      </c>
      <c r="B37" s="27">
        <v>0</v>
      </c>
      <c r="C37" s="22">
        <v>0</v>
      </c>
      <c r="D37" s="22">
        <v>0</v>
      </c>
      <c r="E37" s="22">
        <v>0</v>
      </c>
      <c r="F37" s="23">
        <v>0</v>
      </c>
      <c r="G37" s="30"/>
      <c r="H37" s="27">
        <v>0</v>
      </c>
      <c r="I37" s="22">
        <v>0</v>
      </c>
      <c r="J37" s="22">
        <v>0</v>
      </c>
      <c r="K37" s="22">
        <v>0</v>
      </c>
      <c r="L37" s="23">
        <v>0</v>
      </c>
      <c r="M37" s="30"/>
      <c r="N37" s="27">
        <v>0</v>
      </c>
      <c r="O37" s="22">
        <v>0</v>
      </c>
      <c r="P37" s="22">
        <v>1</v>
      </c>
      <c r="Q37" s="22">
        <v>-1</v>
      </c>
      <c r="R37" s="23">
        <v>0</v>
      </c>
      <c r="S37" s="30"/>
      <c r="T37" s="27">
        <v>0</v>
      </c>
      <c r="U37" s="22">
        <v>0</v>
      </c>
      <c r="V37" s="22">
        <v>1</v>
      </c>
      <c r="W37" s="22">
        <v>20</v>
      </c>
      <c r="X37" s="23">
        <v>21</v>
      </c>
      <c r="Y37" s="30"/>
      <c r="Z37" s="27">
        <v>0</v>
      </c>
      <c r="AA37" s="22">
        <v>0</v>
      </c>
      <c r="AB37" s="22">
        <v>1</v>
      </c>
      <c r="AC37" s="22">
        <v>-1</v>
      </c>
      <c r="AD37" s="23">
        <v>0</v>
      </c>
      <c r="AE37" s="30"/>
      <c r="AF37" s="27">
        <v>0</v>
      </c>
      <c r="AG37" s="22">
        <v>0</v>
      </c>
      <c r="AH37" s="22">
        <v>0</v>
      </c>
      <c r="AI37" s="22">
        <v>0</v>
      </c>
      <c r="AJ37" s="23">
        <v>0</v>
      </c>
    </row>
    <row r="38" spans="1:36" ht="15" hidden="1" customHeight="1" outlineLevel="1" x14ac:dyDescent="0.25">
      <c r="A38" s="42" t="s">
        <v>13</v>
      </c>
      <c r="B38" s="27">
        <v>491</v>
      </c>
      <c r="C38" s="22">
        <v>0</v>
      </c>
      <c r="D38" s="22">
        <v>0</v>
      </c>
      <c r="E38" s="22">
        <v>0</v>
      </c>
      <c r="F38" s="23">
        <v>0</v>
      </c>
      <c r="G38" s="30"/>
      <c r="H38" s="27">
        <v>519</v>
      </c>
      <c r="I38" s="22">
        <v>576</v>
      </c>
      <c r="J38" s="22">
        <v>544</v>
      </c>
      <c r="K38" s="22">
        <v>576</v>
      </c>
      <c r="L38" s="23">
        <v>2215</v>
      </c>
      <c r="M38" s="30"/>
      <c r="N38" s="27">
        <v>675</v>
      </c>
      <c r="O38" s="22">
        <v>635</v>
      </c>
      <c r="P38" s="22">
        <v>617</v>
      </c>
      <c r="Q38" s="22">
        <v>581</v>
      </c>
      <c r="R38" s="23">
        <v>2508</v>
      </c>
      <c r="S38" s="30"/>
      <c r="T38" s="27">
        <v>667</v>
      </c>
      <c r="U38" s="22">
        <v>647</v>
      </c>
      <c r="V38" s="22">
        <v>708</v>
      </c>
      <c r="W38" s="22">
        <v>730</v>
      </c>
      <c r="X38" s="23">
        <v>2752</v>
      </c>
      <c r="Y38" s="30"/>
      <c r="Z38" s="27">
        <v>998</v>
      </c>
      <c r="AA38" s="22">
        <v>887</v>
      </c>
      <c r="AB38" s="22">
        <v>928</v>
      </c>
      <c r="AC38" s="22">
        <v>888</v>
      </c>
      <c r="AD38" s="23">
        <v>3701</v>
      </c>
      <c r="AE38" s="30"/>
      <c r="AF38" s="27">
        <v>385</v>
      </c>
      <c r="AG38" s="22">
        <v>1142</v>
      </c>
      <c r="AH38" s="22">
        <v>1159</v>
      </c>
      <c r="AI38" s="22">
        <v>1142</v>
      </c>
      <c r="AJ38" s="23">
        <v>3828</v>
      </c>
    </row>
    <row r="39" spans="1:36" ht="15" hidden="1" customHeight="1" outlineLevel="1" x14ac:dyDescent="0.25">
      <c r="A39" s="42" t="s">
        <v>48</v>
      </c>
      <c r="B39" s="27">
        <v>865</v>
      </c>
      <c r="C39" s="22">
        <v>0</v>
      </c>
      <c r="D39" s="22">
        <v>0</v>
      </c>
      <c r="E39" s="22">
        <v>0</v>
      </c>
      <c r="F39" s="23">
        <v>0</v>
      </c>
      <c r="G39" s="30"/>
      <c r="H39" s="27">
        <v>811</v>
      </c>
      <c r="I39" s="36">
        <v>808</v>
      </c>
      <c r="J39" s="36">
        <v>787</v>
      </c>
      <c r="K39" s="36">
        <v>832</v>
      </c>
      <c r="L39" s="37">
        <v>3238</v>
      </c>
      <c r="M39" s="30"/>
      <c r="N39" s="27">
        <v>840</v>
      </c>
      <c r="O39" s="36">
        <v>787</v>
      </c>
      <c r="P39" s="36">
        <v>798</v>
      </c>
      <c r="Q39" s="36">
        <v>800</v>
      </c>
      <c r="R39" s="37">
        <v>3225</v>
      </c>
      <c r="S39" s="30"/>
      <c r="T39" s="27">
        <v>855</v>
      </c>
      <c r="U39" s="36">
        <v>839</v>
      </c>
      <c r="V39" s="36">
        <v>845</v>
      </c>
      <c r="W39" s="36">
        <v>807</v>
      </c>
      <c r="X39" s="37">
        <v>3346</v>
      </c>
      <c r="Y39" s="30"/>
      <c r="Z39" s="27">
        <v>704</v>
      </c>
      <c r="AA39" s="36">
        <v>771</v>
      </c>
      <c r="AB39" s="36">
        <v>796</v>
      </c>
      <c r="AC39" s="36">
        <v>886</v>
      </c>
      <c r="AD39" s="37">
        <v>3157</v>
      </c>
      <c r="AE39" s="30"/>
      <c r="AF39" s="27">
        <v>209</v>
      </c>
      <c r="AG39" s="36">
        <v>671</v>
      </c>
      <c r="AH39" s="36">
        <v>706</v>
      </c>
      <c r="AI39" s="36">
        <v>694</v>
      </c>
      <c r="AJ39" s="37">
        <v>2280</v>
      </c>
    </row>
    <row r="40" spans="1:36" s="159" customFormat="1" ht="15" hidden="1" customHeight="1" outlineLevel="1" x14ac:dyDescent="0.25">
      <c r="A40" s="42" t="s">
        <v>49</v>
      </c>
      <c r="B40" s="192">
        <v>0</v>
      </c>
      <c r="C40" s="22">
        <v>0</v>
      </c>
      <c r="D40" s="22">
        <v>0</v>
      </c>
      <c r="E40" s="22">
        <v>0</v>
      </c>
      <c r="F40" s="23">
        <v>0</v>
      </c>
      <c r="G40" s="160"/>
      <c r="H40" s="156">
        <v>41</v>
      </c>
      <c r="I40" s="187">
        <v>40</v>
      </c>
      <c r="J40" s="187">
        <v>40</v>
      </c>
      <c r="K40" s="187">
        <v>39</v>
      </c>
      <c r="L40" s="188">
        <v>160</v>
      </c>
      <c r="M40" s="160"/>
      <c r="N40" s="156">
        <v>42</v>
      </c>
      <c r="O40" s="187">
        <v>42</v>
      </c>
      <c r="P40" s="187">
        <v>41</v>
      </c>
      <c r="Q40" s="187">
        <v>41</v>
      </c>
      <c r="R40" s="188">
        <v>166</v>
      </c>
      <c r="S40" s="160"/>
      <c r="T40" s="156">
        <v>44</v>
      </c>
      <c r="U40" s="187">
        <v>44</v>
      </c>
      <c r="V40" s="187">
        <v>42</v>
      </c>
      <c r="W40" s="187">
        <v>36</v>
      </c>
      <c r="X40" s="188">
        <v>166</v>
      </c>
      <c r="Y40" s="160"/>
      <c r="Z40" s="156">
        <v>48</v>
      </c>
      <c r="AA40" s="187">
        <v>46</v>
      </c>
      <c r="AB40" s="187">
        <v>46</v>
      </c>
      <c r="AC40" s="187">
        <v>44</v>
      </c>
      <c r="AD40" s="188">
        <v>184</v>
      </c>
      <c r="AE40" s="160"/>
      <c r="AF40" s="156">
        <v>0</v>
      </c>
      <c r="AG40" s="187">
        <v>0</v>
      </c>
      <c r="AH40" s="187">
        <v>0</v>
      </c>
      <c r="AI40" s="187">
        <v>0</v>
      </c>
      <c r="AJ40" s="188">
        <v>0</v>
      </c>
    </row>
    <row r="41" spans="1:36" s="14" customFormat="1" collapsed="1" x14ac:dyDescent="0.25">
      <c r="A41" s="87" t="s">
        <v>50</v>
      </c>
      <c r="B41" s="25">
        <v>1365</v>
      </c>
      <c r="C41" s="22">
        <v>0</v>
      </c>
      <c r="D41" s="22">
        <v>0</v>
      </c>
      <c r="E41" s="22">
        <v>0</v>
      </c>
      <c r="F41" s="23">
        <v>0</v>
      </c>
      <c r="G41" s="26"/>
      <c r="H41" s="25">
        <v>356</v>
      </c>
      <c r="I41" s="20">
        <v>3748</v>
      </c>
      <c r="J41" s="20">
        <v>3277</v>
      </c>
      <c r="K41" s="20">
        <v>4947</v>
      </c>
      <c r="L41" s="21">
        <v>12328</v>
      </c>
      <c r="M41" s="26"/>
      <c r="N41" s="25">
        <v>57</v>
      </c>
      <c r="O41" s="20">
        <v>1022</v>
      </c>
      <c r="P41" s="20">
        <v>2132</v>
      </c>
      <c r="Q41" s="20">
        <v>4867</v>
      </c>
      <c r="R41" s="21">
        <v>8078</v>
      </c>
      <c r="S41" s="26"/>
      <c r="T41" s="25">
        <v>-1229</v>
      </c>
      <c r="U41" s="20">
        <v>755</v>
      </c>
      <c r="V41" s="20">
        <v>1547</v>
      </c>
      <c r="W41" s="20">
        <v>5058</v>
      </c>
      <c r="X41" s="21">
        <v>6131</v>
      </c>
      <c r="Y41" s="26"/>
      <c r="Z41" s="25">
        <v>-80</v>
      </c>
      <c r="AA41" s="20">
        <v>1286</v>
      </c>
      <c r="AB41" s="20">
        <v>2038</v>
      </c>
      <c r="AC41" s="20">
        <v>5128</v>
      </c>
      <c r="AD41" s="21">
        <v>8372</v>
      </c>
      <c r="AE41" s="26"/>
      <c r="AF41" s="25">
        <v>-364</v>
      </c>
      <c r="AG41" s="20">
        <v>1151</v>
      </c>
      <c r="AH41" s="20">
        <v>2421</v>
      </c>
      <c r="AI41" s="20">
        <v>5912</v>
      </c>
      <c r="AJ41" s="21">
        <v>9120</v>
      </c>
    </row>
    <row r="42" spans="1:36" ht="15" hidden="1" customHeight="1" outlineLevel="1" x14ac:dyDescent="0.25">
      <c r="A42" s="42" t="s">
        <v>51</v>
      </c>
      <c r="B42" s="27">
        <v>0</v>
      </c>
      <c r="C42" s="22">
        <v>0</v>
      </c>
      <c r="D42" s="22">
        <v>0</v>
      </c>
      <c r="E42" s="22">
        <v>0</v>
      </c>
      <c r="F42" s="23">
        <v>0</v>
      </c>
      <c r="G42" s="30"/>
      <c r="H42" s="27">
        <v>0</v>
      </c>
      <c r="I42" s="36">
        <v>40</v>
      </c>
      <c r="J42" s="36">
        <v>0</v>
      </c>
      <c r="K42" s="36">
        <v>0</v>
      </c>
      <c r="L42" s="37">
        <v>40</v>
      </c>
      <c r="M42" s="30"/>
      <c r="N42" s="27">
        <v>0</v>
      </c>
      <c r="O42" s="36">
        <v>0</v>
      </c>
      <c r="P42" s="36">
        <v>0</v>
      </c>
      <c r="Q42" s="36">
        <v>0</v>
      </c>
      <c r="R42" s="37">
        <v>0</v>
      </c>
      <c r="S42" s="30"/>
      <c r="T42" s="27">
        <v>0</v>
      </c>
      <c r="U42" s="36">
        <v>0</v>
      </c>
      <c r="V42" s="36">
        <v>0</v>
      </c>
      <c r="W42" s="36">
        <v>0</v>
      </c>
      <c r="X42" s="37">
        <v>0</v>
      </c>
      <c r="Y42" s="30"/>
      <c r="Z42" s="27">
        <v>0</v>
      </c>
      <c r="AA42" s="36">
        <v>0</v>
      </c>
      <c r="AB42" s="36">
        <v>0</v>
      </c>
      <c r="AC42" s="36">
        <v>0</v>
      </c>
      <c r="AD42" s="37">
        <v>0</v>
      </c>
      <c r="AE42" s="30"/>
      <c r="AF42" s="27">
        <v>0</v>
      </c>
      <c r="AG42" s="36">
        <v>0</v>
      </c>
      <c r="AH42" s="36">
        <v>0</v>
      </c>
      <c r="AI42" s="36">
        <v>0</v>
      </c>
      <c r="AJ42" s="37">
        <v>0</v>
      </c>
    </row>
    <row r="43" spans="1:36" ht="15" hidden="1" customHeight="1" outlineLevel="1" x14ac:dyDescent="0.25">
      <c r="A43" s="42" t="s">
        <v>52</v>
      </c>
      <c r="B43" s="27">
        <v>0</v>
      </c>
      <c r="C43" s="22">
        <v>0</v>
      </c>
      <c r="D43" s="22">
        <v>0</v>
      </c>
      <c r="E43" s="22">
        <v>0</v>
      </c>
      <c r="F43" s="23">
        <v>0</v>
      </c>
      <c r="G43" s="30"/>
      <c r="H43" s="27">
        <v>0</v>
      </c>
      <c r="I43" s="36">
        <v>0</v>
      </c>
      <c r="J43" s="36">
        <v>0</v>
      </c>
      <c r="K43" s="36">
        <v>0</v>
      </c>
      <c r="L43" s="37">
        <v>0</v>
      </c>
      <c r="M43" s="30"/>
      <c r="N43" s="27">
        <v>0</v>
      </c>
      <c r="O43" s="36">
        <v>0</v>
      </c>
      <c r="P43" s="36">
        <v>0</v>
      </c>
      <c r="Q43" s="36">
        <v>0</v>
      </c>
      <c r="R43" s="37">
        <v>0</v>
      </c>
      <c r="S43" s="30"/>
      <c r="T43" s="27">
        <v>0</v>
      </c>
      <c r="U43" s="36">
        <v>0</v>
      </c>
      <c r="V43" s="36">
        <v>0</v>
      </c>
      <c r="W43" s="36">
        <v>0</v>
      </c>
      <c r="X43" s="37">
        <v>0</v>
      </c>
      <c r="Y43" s="30"/>
      <c r="Z43" s="27">
        <v>0</v>
      </c>
      <c r="AA43" s="36">
        <v>0</v>
      </c>
      <c r="AB43" s="36">
        <v>0</v>
      </c>
      <c r="AC43" s="36">
        <v>0</v>
      </c>
      <c r="AD43" s="37">
        <v>0</v>
      </c>
      <c r="AE43" s="30"/>
      <c r="AF43" s="27">
        <v>0</v>
      </c>
      <c r="AG43" s="36">
        <v>0</v>
      </c>
      <c r="AH43" s="36">
        <v>0</v>
      </c>
      <c r="AI43" s="36">
        <v>0</v>
      </c>
      <c r="AJ43" s="37">
        <v>0</v>
      </c>
    </row>
    <row r="44" spans="1:36" ht="15" hidden="1" customHeight="1" outlineLevel="1" x14ac:dyDescent="0.25">
      <c r="A44" s="42" t="s">
        <v>53</v>
      </c>
      <c r="B44" s="27">
        <v>0</v>
      </c>
      <c r="C44" s="22">
        <v>0</v>
      </c>
      <c r="D44" s="22">
        <v>0</v>
      </c>
      <c r="E44" s="22">
        <v>0</v>
      </c>
      <c r="F44" s="23">
        <v>0</v>
      </c>
      <c r="G44" s="30"/>
      <c r="H44" s="27">
        <v>0</v>
      </c>
      <c r="I44" s="36">
        <v>0</v>
      </c>
      <c r="J44" s="36">
        <v>0</v>
      </c>
      <c r="K44" s="36">
        <v>0</v>
      </c>
      <c r="L44" s="37">
        <v>0</v>
      </c>
      <c r="M44" s="30"/>
      <c r="N44" s="27">
        <v>0</v>
      </c>
      <c r="O44" s="36">
        <v>0</v>
      </c>
      <c r="P44" s="36">
        <v>0</v>
      </c>
      <c r="Q44" s="36">
        <v>0</v>
      </c>
      <c r="R44" s="37">
        <v>0</v>
      </c>
      <c r="S44" s="30"/>
      <c r="T44" s="27">
        <v>0</v>
      </c>
      <c r="U44" s="36">
        <v>0</v>
      </c>
      <c r="V44" s="36">
        <v>0</v>
      </c>
      <c r="W44" s="36">
        <v>0</v>
      </c>
      <c r="X44" s="37">
        <v>0</v>
      </c>
      <c r="Y44" s="30"/>
      <c r="Z44" s="27">
        <v>0</v>
      </c>
      <c r="AA44" s="36">
        <v>0</v>
      </c>
      <c r="AB44" s="36">
        <v>0</v>
      </c>
      <c r="AC44" s="36">
        <v>0</v>
      </c>
      <c r="AD44" s="37">
        <v>0</v>
      </c>
      <c r="AE44" s="30"/>
      <c r="AF44" s="27">
        <v>0</v>
      </c>
      <c r="AG44" s="36">
        <v>0</v>
      </c>
      <c r="AH44" s="36">
        <v>0</v>
      </c>
      <c r="AI44" s="36">
        <v>0</v>
      </c>
      <c r="AJ44" s="37">
        <v>0</v>
      </c>
    </row>
    <row r="45" spans="1:36" ht="15" hidden="1" customHeight="1" outlineLevel="1" x14ac:dyDescent="0.25">
      <c r="A45" s="42" t="s">
        <v>54</v>
      </c>
      <c r="B45" s="27">
        <v>0</v>
      </c>
      <c r="C45" s="22">
        <v>0</v>
      </c>
      <c r="D45" s="22">
        <v>0</v>
      </c>
      <c r="E45" s="22">
        <v>0</v>
      </c>
      <c r="F45" s="23">
        <v>0</v>
      </c>
      <c r="G45" s="30"/>
      <c r="H45" s="27">
        <v>0</v>
      </c>
      <c r="I45" s="36">
        <v>0</v>
      </c>
      <c r="J45" s="36">
        <v>0</v>
      </c>
      <c r="K45" s="36">
        <v>0</v>
      </c>
      <c r="L45" s="37">
        <v>0</v>
      </c>
      <c r="M45" s="30"/>
      <c r="N45" s="27">
        <v>0</v>
      </c>
      <c r="O45" s="36">
        <v>0</v>
      </c>
      <c r="P45" s="36">
        <v>0</v>
      </c>
      <c r="Q45" s="36">
        <v>0</v>
      </c>
      <c r="R45" s="37">
        <v>0</v>
      </c>
      <c r="S45" s="30"/>
      <c r="T45" s="27">
        <v>0</v>
      </c>
      <c r="U45" s="36">
        <v>0</v>
      </c>
      <c r="V45" s="36">
        <v>0</v>
      </c>
      <c r="W45" s="36">
        <v>0</v>
      </c>
      <c r="X45" s="37">
        <v>0</v>
      </c>
      <c r="Y45" s="30"/>
      <c r="Z45" s="27">
        <v>0</v>
      </c>
      <c r="AA45" s="36">
        <v>0</v>
      </c>
      <c r="AB45" s="36">
        <v>0</v>
      </c>
      <c r="AC45" s="36">
        <v>0</v>
      </c>
      <c r="AD45" s="37">
        <v>0</v>
      </c>
      <c r="AE45" s="30"/>
      <c r="AF45" s="27">
        <v>0</v>
      </c>
      <c r="AG45" s="36">
        <v>0</v>
      </c>
      <c r="AH45" s="36">
        <v>0</v>
      </c>
      <c r="AI45" s="36">
        <v>0</v>
      </c>
      <c r="AJ45" s="37">
        <v>0</v>
      </c>
    </row>
    <row r="46" spans="1:36" ht="15" hidden="1" customHeight="1" outlineLevel="1" x14ac:dyDescent="0.25">
      <c r="A46" s="42" t="s">
        <v>55</v>
      </c>
      <c r="B46" s="27">
        <v>0</v>
      </c>
      <c r="C46" s="22">
        <v>0</v>
      </c>
      <c r="D46" s="22">
        <v>0</v>
      </c>
      <c r="E46" s="22">
        <v>0</v>
      </c>
      <c r="F46" s="23">
        <v>0</v>
      </c>
      <c r="G46" s="30"/>
      <c r="H46" s="27">
        <v>0</v>
      </c>
      <c r="I46" s="36">
        <v>0</v>
      </c>
      <c r="J46" s="36">
        <v>0</v>
      </c>
      <c r="K46" s="36">
        <v>0</v>
      </c>
      <c r="L46" s="37">
        <v>0</v>
      </c>
      <c r="M46" s="30"/>
      <c r="N46" s="27">
        <v>59</v>
      </c>
      <c r="O46" s="36">
        <v>0</v>
      </c>
      <c r="P46" s="36">
        <v>0</v>
      </c>
      <c r="Q46" s="36">
        <v>0</v>
      </c>
      <c r="R46" s="37">
        <v>59</v>
      </c>
      <c r="S46" s="30"/>
      <c r="T46" s="27">
        <v>0</v>
      </c>
      <c r="U46" s="36">
        <v>0</v>
      </c>
      <c r="V46" s="36">
        <v>0</v>
      </c>
      <c r="W46" s="36">
        <v>0</v>
      </c>
      <c r="X46" s="37">
        <v>0</v>
      </c>
      <c r="Y46" s="30"/>
      <c r="Z46" s="27">
        <v>0</v>
      </c>
      <c r="AA46" s="36">
        <v>0</v>
      </c>
      <c r="AB46" s="36">
        <v>0</v>
      </c>
      <c r="AC46" s="36">
        <v>0</v>
      </c>
      <c r="AD46" s="37">
        <v>0</v>
      </c>
      <c r="AE46" s="30"/>
      <c r="AF46" s="27">
        <v>0</v>
      </c>
      <c r="AG46" s="36">
        <v>0</v>
      </c>
      <c r="AH46" s="36">
        <v>0</v>
      </c>
      <c r="AI46" s="36">
        <v>0</v>
      </c>
      <c r="AJ46" s="37">
        <v>0</v>
      </c>
    </row>
    <row r="47" spans="1:36" ht="15" hidden="1" customHeight="1" outlineLevel="1" x14ac:dyDescent="0.25">
      <c r="A47" s="42" t="s">
        <v>56</v>
      </c>
      <c r="B47" s="27">
        <v>0</v>
      </c>
      <c r="C47" s="22">
        <v>0</v>
      </c>
      <c r="D47" s="22">
        <v>0</v>
      </c>
      <c r="E47" s="22">
        <v>0</v>
      </c>
      <c r="F47" s="23">
        <v>0</v>
      </c>
      <c r="G47" s="30"/>
      <c r="H47" s="27">
        <v>0</v>
      </c>
      <c r="I47" s="36">
        <v>0</v>
      </c>
      <c r="J47" s="36">
        <v>0</v>
      </c>
      <c r="K47" s="36">
        <v>0</v>
      </c>
      <c r="L47" s="37">
        <v>0</v>
      </c>
      <c r="M47" s="30"/>
      <c r="N47" s="27">
        <v>0</v>
      </c>
      <c r="O47" s="36">
        <v>0</v>
      </c>
      <c r="P47" s="36">
        <v>0</v>
      </c>
      <c r="Q47" s="36">
        <v>0</v>
      </c>
      <c r="R47" s="37">
        <v>0</v>
      </c>
      <c r="S47" s="30"/>
      <c r="T47" s="27">
        <v>0</v>
      </c>
      <c r="U47" s="36">
        <v>0</v>
      </c>
      <c r="V47" s="36">
        <v>0</v>
      </c>
      <c r="W47" s="36">
        <v>0</v>
      </c>
      <c r="X47" s="37">
        <v>0</v>
      </c>
      <c r="Y47" s="30"/>
      <c r="Z47" s="27">
        <v>0</v>
      </c>
      <c r="AA47" s="36">
        <v>0</v>
      </c>
      <c r="AB47" s="36">
        <v>0</v>
      </c>
      <c r="AC47" s="36">
        <v>0</v>
      </c>
      <c r="AD47" s="37">
        <v>0</v>
      </c>
      <c r="AE47" s="30"/>
      <c r="AF47" s="27">
        <v>0</v>
      </c>
      <c r="AG47" s="36">
        <v>0</v>
      </c>
      <c r="AH47" s="36">
        <v>0</v>
      </c>
      <c r="AI47" s="36">
        <v>0</v>
      </c>
      <c r="AJ47" s="37">
        <v>0</v>
      </c>
    </row>
    <row r="48" spans="1:36" ht="15" hidden="1" customHeight="1" outlineLevel="1" x14ac:dyDescent="0.25">
      <c r="A48" s="42" t="s">
        <v>7</v>
      </c>
      <c r="B48" s="27">
        <v>125</v>
      </c>
      <c r="C48" s="22">
        <v>0</v>
      </c>
      <c r="D48" s="22">
        <v>0</v>
      </c>
      <c r="E48" s="22">
        <v>0</v>
      </c>
      <c r="F48" s="23">
        <v>0</v>
      </c>
      <c r="G48" s="30"/>
      <c r="H48" s="27">
        <v>125</v>
      </c>
      <c r="I48" s="36">
        <v>125</v>
      </c>
      <c r="J48" s="36">
        <v>125</v>
      </c>
      <c r="K48" s="36">
        <v>125</v>
      </c>
      <c r="L48" s="37">
        <v>500</v>
      </c>
      <c r="M48" s="30"/>
      <c r="N48" s="27">
        <v>125</v>
      </c>
      <c r="O48" s="36">
        <v>125</v>
      </c>
      <c r="P48" s="36">
        <v>125</v>
      </c>
      <c r="Q48" s="36">
        <v>125</v>
      </c>
      <c r="R48" s="37">
        <v>500</v>
      </c>
      <c r="S48" s="30"/>
      <c r="T48" s="27">
        <v>125</v>
      </c>
      <c r="U48" s="36">
        <v>125</v>
      </c>
      <c r="V48" s="36">
        <v>125</v>
      </c>
      <c r="W48" s="36">
        <v>125</v>
      </c>
      <c r="X48" s="37">
        <v>500</v>
      </c>
      <c r="Y48" s="30"/>
      <c r="Z48" s="27">
        <v>125</v>
      </c>
      <c r="AA48" s="36">
        <v>125</v>
      </c>
      <c r="AB48" s="36">
        <v>125</v>
      </c>
      <c r="AC48" s="36">
        <v>125</v>
      </c>
      <c r="AD48" s="37">
        <v>500</v>
      </c>
      <c r="AE48" s="30"/>
      <c r="AF48" s="27">
        <v>42</v>
      </c>
      <c r="AG48" s="36">
        <v>126</v>
      </c>
      <c r="AH48" s="36">
        <v>82</v>
      </c>
      <c r="AI48" s="36">
        <v>167</v>
      </c>
      <c r="AJ48" s="85">
        <v>417</v>
      </c>
    </row>
    <row r="49" spans="1:36" ht="17.25" hidden="1" customHeight="1" outlineLevel="1" x14ac:dyDescent="0.4">
      <c r="A49" s="42" t="s">
        <v>27</v>
      </c>
      <c r="B49" s="31">
        <v>0</v>
      </c>
      <c r="C49" s="32">
        <v>0</v>
      </c>
      <c r="D49" s="32">
        <v>0</v>
      </c>
      <c r="E49" s="32">
        <v>0</v>
      </c>
      <c r="F49" s="33">
        <v>0</v>
      </c>
      <c r="G49" s="30"/>
      <c r="H49" s="31">
        <v>0</v>
      </c>
      <c r="I49" s="32">
        <v>0</v>
      </c>
      <c r="J49" s="32">
        <v>0</v>
      </c>
      <c r="K49" s="32">
        <v>0</v>
      </c>
      <c r="L49" s="33">
        <v>0</v>
      </c>
      <c r="M49" s="30"/>
      <c r="N49" s="31">
        <v>1</v>
      </c>
      <c r="O49" s="32">
        <v>-1</v>
      </c>
      <c r="P49" s="32">
        <v>0</v>
      </c>
      <c r="Q49" s="32">
        <v>9</v>
      </c>
      <c r="R49" s="33">
        <v>9</v>
      </c>
      <c r="S49" s="30"/>
      <c r="T49" s="31">
        <v>0</v>
      </c>
      <c r="U49" s="32">
        <v>11</v>
      </c>
      <c r="V49" s="32">
        <v>-11</v>
      </c>
      <c r="W49" s="32">
        <v>-63</v>
      </c>
      <c r="X49" s="33">
        <v>-63</v>
      </c>
      <c r="Y49" s="30"/>
      <c r="Z49" s="31">
        <v>0</v>
      </c>
      <c r="AA49" s="32">
        <v>0</v>
      </c>
      <c r="AB49" s="32">
        <v>0</v>
      </c>
      <c r="AC49" s="32">
        <v>0</v>
      </c>
      <c r="AD49" s="33">
        <v>0</v>
      </c>
      <c r="AE49" s="30"/>
      <c r="AF49" s="31">
        <v>0</v>
      </c>
      <c r="AG49" s="32">
        <v>0</v>
      </c>
      <c r="AH49" s="32">
        <v>132</v>
      </c>
      <c r="AI49" s="32">
        <v>-270</v>
      </c>
      <c r="AJ49" s="33">
        <v>-138</v>
      </c>
    </row>
    <row r="50" spans="1:36" s="14" customFormat="1" collapsed="1" x14ac:dyDescent="0.25">
      <c r="A50" s="87" t="s">
        <v>58</v>
      </c>
      <c r="B50" s="25">
        <v>1490</v>
      </c>
      <c r="C50" s="22">
        <v>0</v>
      </c>
      <c r="D50" s="22">
        <v>0</v>
      </c>
      <c r="E50" s="22">
        <v>0</v>
      </c>
      <c r="F50" s="23">
        <v>0</v>
      </c>
      <c r="G50" s="26"/>
      <c r="H50" s="25">
        <v>481</v>
      </c>
      <c r="I50" s="39">
        <v>3913</v>
      </c>
      <c r="J50" s="39">
        <v>3402</v>
      </c>
      <c r="K50" s="39">
        <v>5072</v>
      </c>
      <c r="L50" s="40">
        <v>12868</v>
      </c>
      <c r="M50" s="26"/>
      <c r="N50" s="25">
        <v>242</v>
      </c>
      <c r="O50" s="39">
        <v>1146</v>
      </c>
      <c r="P50" s="39">
        <v>2257</v>
      </c>
      <c r="Q50" s="39">
        <v>5001</v>
      </c>
      <c r="R50" s="40">
        <v>8646</v>
      </c>
      <c r="S50" s="26"/>
      <c r="T50" s="25">
        <v>-1104</v>
      </c>
      <c r="U50" s="39">
        <v>891</v>
      </c>
      <c r="V50" s="39">
        <v>1661</v>
      </c>
      <c r="W50" s="39">
        <v>5120</v>
      </c>
      <c r="X50" s="40">
        <v>6568</v>
      </c>
      <c r="Y50" s="26"/>
      <c r="Z50" s="25">
        <v>45</v>
      </c>
      <c r="AA50" s="39">
        <v>1411</v>
      </c>
      <c r="AB50" s="39">
        <v>2163</v>
      </c>
      <c r="AC50" s="39">
        <v>5253</v>
      </c>
      <c r="AD50" s="40">
        <v>8872</v>
      </c>
      <c r="AE50" s="26"/>
      <c r="AF50" s="25">
        <v>-322</v>
      </c>
      <c r="AG50" s="39">
        <v>1277</v>
      </c>
      <c r="AH50" s="39">
        <v>2635</v>
      </c>
      <c r="AI50" s="39">
        <v>5809</v>
      </c>
      <c r="AJ50" s="21">
        <v>9399</v>
      </c>
    </row>
    <row r="51" spans="1:36" x14ac:dyDescent="0.25">
      <c r="A51" s="42"/>
      <c r="B51" s="25"/>
      <c r="C51" s="30"/>
      <c r="D51" s="30"/>
      <c r="E51" s="30"/>
      <c r="F51" s="41"/>
      <c r="G51" s="30"/>
      <c r="H51" s="25"/>
      <c r="I51" s="30"/>
      <c r="J51" s="30"/>
      <c r="K51" s="30"/>
      <c r="L51" s="41"/>
      <c r="M51" s="30"/>
      <c r="N51" s="25"/>
      <c r="O51" s="30"/>
      <c r="P51" s="30"/>
      <c r="Q51" s="30"/>
      <c r="R51" s="41"/>
      <c r="S51" s="30"/>
      <c r="T51" s="25"/>
      <c r="U51" s="30"/>
      <c r="V51" s="30"/>
      <c r="W51" s="30"/>
      <c r="X51" s="41"/>
      <c r="Y51" s="30"/>
      <c r="Z51" s="25"/>
      <c r="AA51" s="30"/>
      <c r="AB51" s="30"/>
      <c r="AC51" s="30"/>
      <c r="AD51" s="41"/>
      <c r="AE51" s="30"/>
      <c r="AF51" s="25"/>
      <c r="AG51" s="30"/>
      <c r="AH51" s="30"/>
      <c r="AI51" s="30"/>
      <c r="AJ51" s="41"/>
    </row>
    <row r="52" spans="1:36" x14ac:dyDescent="0.25">
      <c r="A52" s="42"/>
      <c r="B52" s="25"/>
      <c r="C52" s="30"/>
      <c r="D52" s="30"/>
      <c r="E52" s="30"/>
      <c r="F52" s="41"/>
      <c r="G52" s="30"/>
      <c r="H52" s="25"/>
      <c r="I52" s="30"/>
      <c r="J52" s="30"/>
      <c r="K52" s="30"/>
      <c r="L52" s="41"/>
      <c r="M52" s="30"/>
      <c r="N52" s="25"/>
      <c r="O52" s="30"/>
      <c r="P52" s="30"/>
      <c r="Q52" s="30"/>
      <c r="R52" s="41"/>
      <c r="S52" s="30"/>
      <c r="T52" s="25"/>
      <c r="U52" s="30"/>
      <c r="V52" s="30"/>
      <c r="W52" s="30"/>
      <c r="X52" s="41"/>
      <c r="Y52" s="30"/>
      <c r="Z52" s="25"/>
      <c r="AA52" s="30"/>
      <c r="AB52" s="30"/>
      <c r="AC52" s="30"/>
      <c r="AD52" s="41"/>
      <c r="AE52" s="30"/>
      <c r="AF52" s="25"/>
      <c r="AG52" s="30"/>
      <c r="AH52" s="30"/>
      <c r="AI52" s="30"/>
      <c r="AJ52" s="41"/>
    </row>
    <row r="53" spans="1:36" s="14" customFormat="1" x14ac:dyDescent="0.25">
      <c r="A53" s="87" t="s">
        <v>18</v>
      </c>
      <c r="B53" s="25">
        <v>101960</v>
      </c>
      <c r="C53" s="39">
        <v>0</v>
      </c>
      <c r="D53" s="39">
        <v>0</v>
      </c>
      <c r="E53" s="39">
        <v>0</v>
      </c>
      <c r="F53" s="40"/>
      <c r="G53" s="26"/>
      <c r="H53" s="25">
        <v>104277</v>
      </c>
      <c r="I53" s="39">
        <v>105908</v>
      </c>
      <c r="J53" s="39">
        <v>112123</v>
      </c>
      <c r="K53" s="39">
        <v>111966</v>
      </c>
      <c r="L53" s="40"/>
      <c r="M53" s="26"/>
      <c r="N53" s="25">
        <v>102042</v>
      </c>
      <c r="O53" s="39">
        <v>106902</v>
      </c>
      <c r="P53" s="39">
        <v>113350</v>
      </c>
      <c r="Q53" s="39">
        <v>110136</v>
      </c>
      <c r="R53" s="40"/>
      <c r="S53" s="26"/>
      <c r="T53" s="25">
        <v>103297</v>
      </c>
      <c r="U53" s="39">
        <v>106196</v>
      </c>
      <c r="V53" s="39">
        <v>110196</v>
      </c>
      <c r="W53" s="39">
        <v>107705</v>
      </c>
      <c r="X53" s="40"/>
      <c r="Y53" s="26"/>
      <c r="Z53" s="25">
        <v>95806</v>
      </c>
      <c r="AA53" s="39">
        <v>109354</v>
      </c>
      <c r="AB53" s="39">
        <v>116246</v>
      </c>
      <c r="AC53" s="39">
        <v>115197</v>
      </c>
      <c r="AD53" s="40"/>
      <c r="AE53" s="26"/>
      <c r="AF53" s="25">
        <v>89626</v>
      </c>
      <c r="AG53" s="20">
        <v>100248</v>
      </c>
      <c r="AH53" s="20">
        <v>103159</v>
      </c>
      <c r="AI53" s="20">
        <v>104200</v>
      </c>
      <c r="AJ53" s="40"/>
    </row>
    <row r="54" spans="1:36" s="14" customFormat="1" ht="7.5" customHeight="1" x14ac:dyDescent="0.25">
      <c r="A54" s="87"/>
      <c r="B54" s="25"/>
      <c r="C54" s="39"/>
      <c r="D54" s="39"/>
      <c r="E54" s="39"/>
      <c r="F54" s="40"/>
      <c r="G54" s="30"/>
      <c r="H54" s="25"/>
      <c r="I54" s="39"/>
      <c r="J54" s="26"/>
      <c r="K54" s="39"/>
      <c r="L54" s="40"/>
      <c r="M54" s="30"/>
      <c r="N54" s="25"/>
      <c r="O54" s="39"/>
      <c r="P54" s="26"/>
      <c r="Q54" s="39"/>
      <c r="R54" s="40"/>
      <c r="S54" s="30"/>
      <c r="T54" s="25"/>
      <c r="U54" s="39"/>
      <c r="V54" s="26"/>
      <c r="W54" s="39"/>
      <c r="X54" s="40"/>
      <c r="Y54" s="30"/>
      <c r="Z54" s="25"/>
      <c r="AA54" s="39"/>
      <c r="AB54" s="26"/>
      <c r="AC54" s="39"/>
      <c r="AD54" s="40"/>
      <c r="AE54" s="30"/>
      <c r="AF54" s="25"/>
      <c r="AG54" s="39"/>
      <c r="AH54" s="39"/>
      <c r="AI54" s="39"/>
      <c r="AJ54" s="40"/>
    </row>
    <row r="55" spans="1:36" ht="15" hidden="1" customHeight="1" outlineLevel="1" x14ac:dyDescent="0.25">
      <c r="A55" s="42" t="s">
        <v>19</v>
      </c>
      <c r="B55" s="27">
        <v>40737</v>
      </c>
      <c r="C55" s="38">
        <v>0</v>
      </c>
      <c r="D55" s="38">
        <v>0</v>
      </c>
      <c r="E55" s="38">
        <v>0</v>
      </c>
      <c r="F55" s="29"/>
      <c r="G55" s="30"/>
      <c r="H55" s="27">
        <v>44755</v>
      </c>
      <c r="I55" s="38">
        <v>44463</v>
      </c>
      <c r="J55" s="36">
        <v>45463</v>
      </c>
      <c r="K55" s="38">
        <v>42275</v>
      </c>
      <c r="L55" s="29"/>
      <c r="M55" s="30"/>
      <c r="N55" s="27">
        <v>46122</v>
      </c>
      <c r="O55" s="38">
        <v>47320</v>
      </c>
      <c r="P55" s="36">
        <v>47466</v>
      </c>
      <c r="Q55" s="38">
        <v>41607</v>
      </c>
      <c r="R55" s="29"/>
      <c r="S55" s="30"/>
      <c r="T55" s="27">
        <v>47319</v>
      </c>
      <c r="U55" s="38">
        <v>49335</v>
      </c>
      <c r="V55" s="36">
        <v>48228</v>
      </c>
      <c r="W55" s="38">
        <v>44921</v>
      </c>
      <c r="X55" s="29"/>
      <c r="Y55" s="30"/>
      <c r="Z55" s="27">
        <v>42880</v>
      </c>
      <c r="AA55" s="38">
        <v>50597</v>
      </c>
      <c r="AB55" s="36">
        <v>53597</v>
      </c>
      <c r="AC55" s="38">
        <v>51684</v>
      </c>
      <c r="AD55" s="29"/>
      <c r="AE55" s="30"/>
      <c r="AF55" s="27">
        <v>42446</v>
      </c>
      <c r="AG55" s="28">
        <v>47654</v>
      </c>
      <c r="AH55" s="28">
        <v>47502</v>
      </c>
      <c r="AI55" s="28">
        <v>45960</v>
      </c>
      <c r="AJ55" s="29"/>
    </row>
    <row r="56" spans="1:36" ht="15" hidden="1" customHeight="1" outlineLevel="1" x14ac:dyDescent="0.25">
      <c r="A56" s="42" t="s">
        <v>21</v>
      </c>
      <c r="B56" s="27">
        <v>28334</v>
      </c>
      <c r="C56" s="38">
        <v>0</v>
      </c>
      <c r="D56" s="38">
        <v>0</v>
      </c>
      <c r="E56" s="38">
        <v>0</v>
      </c>
      <c r="F56" s="29"/>
      <c r="G56" s="30"/>
      <c r="H56" s="27">
        <v>31334</v>
      </c>
      <c r="I56" s="38">
        <v>31477</v>
      </c>
      <c r="J56" s="36">
        <v>35522</v>
      </c>
      <c r="K56" s="38">
        <v>36795</v>
      </c>
      <c r="L56" s="29"/>
      <c r="M56" s="30"/>
      <c r="N56" s="27">
        <v>29222</v>
      </c>
      <c r="O56" s="38">
        <v>33198</v>
      </c>
      <c r="P56" s="36">
        <v>39086</v>
      </c>
      <c r="Q56" s="38">
        <v>39589</v>
      </c>
      <c r="R56" s="29"/>
      <c r="S56" s="30"/>
      <c r="T56" s="27">
        <v>30144</v>
      </c>
      <c r="U56" s="38">
        <v>31492</v>
      </c>
      <c r="V56" s="36">
        <v>36633</v>
      </c>
      <c r="W56" s="38">
        <v>35530</v>
      </c>
      <c r="X56" s="29"/>
      <c r="Y56" s="30"/>
      <c r="Z56" s="27">
        <v>28605</v>
      </c>
      <c r="AA56" s="38">
        <v>34706</v>
      </c>
      <c r="AB56" s="36">
        <v>38451</v>
      </c>
      <c r="AC56" s="38">
        <v>37354</v>
      </c>
      <c r="AD56" s="29"/>
      <c r="AE56" s="30"/>
      <c r="AF56" s="27">
        <v>24255</v>
      </c>
      <c r="AG56" s="28">
        <v>30068</v>
      </c>
      <c r="AH56" s="28">
        <v>32820</v>
      </c>
      <c r="AI56" s="28">
        <v>32860</v>
      </c>
      <c r="AJ56" s="29"/>
    </row>
    <row r="57" spans="1:36" s="14" customFormat="1" collapsed="1" x14ac:dyDescent="0.25">
      <c r="A57" s="87" t="s">
        <v>22</v>
      </c>
      <c r="B57" s="25">
        <v>69071</v>
      </c>
      <c r="C57" s="39">
        <v>0</v>
      </c>
      <c r="D57" s="39">
        <v>0</v>
      </c>
      <c r="E57" s="39">
        <v>0</v>
      </c>
      <c r="F57" s="21"/>
      <c r="G57" s="26"/>
      <c r="H57" s="25">
        <v>76089</v>
      </c>
      <c r="I57" s="39">
        <v>75940</v>
      </c>
      <c r="J57" s="39">
        <v>80985</v>
      </c>
      <c r="K57" s="39">
        <v>79070</v>
      </c>
      <c r="L57" s="21"/>
      <c r="M57" s="26"/>
      <c r="N57" s="25">
        <v>75344</v>
      </c>
      <c r="O57" s="39">
        <v>80518</v>
      </c>
      <c r="P57" s="39">
        <v>86552</v>
      </c>
      <c r="Q57" s="39">
        <v>81196</v>
      </c>
      <c r="R57" s="21"/>
      <c r="S57" s="26"/>
      <c r="T57" s="25">
        <v>77463</v>
      </c>
      <c r="U57" s="39">
        <v>80827</v>
      </c>
      <c r="V57" s="39">
        <v>84861</v>
      </c>
      <c r="W57" s="39">
        <v>80451</v>
      </c>
      <c r="X57" s="21"/>
      <c r="Y57" s="26"/>
      <c r="Z57" s="25">
        <v>71485</v>
      </c>
      <c r="AA57" s="39">
        <v>85303</v>
      </c>
      <c r="AB57" s="39">
        <v>92048</v>
      </c>
      <c r="AC57" s="39">
        <v>89038</v>
      </c>
      <c r="AD57" s="21"/>
      <c r="AE57" s="26"/>
      <c r="AF57" s="25">
        <v>66701</v>
      </c>
      <c r="AG57" s="20">
        <v>77722</v>
      </c>
      <c r="AH57" s="20">
        <v>80322</v>
      </c>
      <c r="AI57" s="20">
        <v>78820</v>
      </c>
      <c r="AJ57" s="21"/>
    </row>
    <row r="58" spans="1:36" s="14" customFormat="1" ht="9" customHeight="1" x14ac:dyDescent="0.25">
      <c r="A58" s="87"/>
      <c r="B58" s="25"/>
      <c r="C58" s="39"/>
      <c r="D58" s="39"/>
      <c r="E58" s="39"/>
      <c r="F58" s="21"/>
      <c r="G58" s="30"/>
      <c r="H58" s="25"/>
      <c r="I58" s="39"/>
      <c r="J58" s="39"/>
      <c r="K58" s="39"/>
      <c r="L58" s="21"/>
      <c r="M58" s="30"/>
      <c r="N58" s="25"/>
      <c r="O58" s="39"/>
      <c r="P58" s="39"/>
      <c r="Q58" s="39"/>
      <c r="R58" s="21"/>
      <c r="S58" s="30"/>
      <c r="T58" s="25"/>
      <c r="U58" s="39"/>
      <c r="V58" s="39"/>
      <c r="W58" s="39"/>
      <c r="X58" s="21"/>
      <c r="Y58" s="30"/>
      <c r="Z58" s="25"/>
      <c r="AA58" s="39"/>
      <c r="AB58" s="39"/>
      <c r="AC58" s="39"/>
      <c r="AD58" s="21"/>
      <c r="AE58" s="30"/>
      <c r="AF58" s="25"/>
      <c r="AG58" s="39"/>
      <c r="AH58" s="39"/>
      <c r="AI58" s="39"/>
      <c r="AJ58" s="21"/>
    </row>
    <row r="59" spans="1:36" s="14" customFormat="1" x14ac:dyDescent="0.25">
      <c r="A59" s="87" t="s">
        <v>29</v>
      </c>
      <c r="B59" s="25">
        <v>32889</v>
      </c>
      <c r="C59" s="39"/>
      <c r="D59" s="39"/>
      <c r="E59" s="39"/>
      <c r="F59" s="21"/>
      <c r="G59" s="26"/>
      <c r="H59" s="25">
        <v>28188</v>
      </c>
      <c r="I59" s="39">
        <v>29968</v>
      </c>
      <c r="J59" s="39">
        <v>31138</v>
      </c>
      <c r="K59" s="39">
        <v>32896</v>
      </c>
      <c r="L59" s="21"/>
      <c r="M59" s="26"/>
      <c r="N59" s="25">
        <v>26698</v>
      </c>
      <c r="O59" s="39">
        <v>26384</v>
      </c>
      <c r="P59" s="39">
        <v>26798</v>
      </c>
      <c r="Q59" s="39">
        <v>28940</v>
      </c>
      <c r="R59" s="21"/>
      <c r="S59" s="26"/>
      <c r="T59" s="25">
        <v>25834</v>
      </c>
      <c r="U59" s="39">
        <v>25369</v>
      </c>
      <c r="V59" s="39">
        <v>25335</v>
      </c>
      <c r="W59" s="39">
        <v>27254</v>
      </c>
      <c r="X59" s="21"/>
      <c r="Y59" s="26"/>
      <c r="Z59" s="25">
        <v>24321</v>
      </c>
      <c r="AA59" s="39">
        <v>24051</v>
      </c>
      <c r="AB59" s="39">
        <v>24198</v>
      </c>
      <c r="AC59" s="39">
        <v>26159</v>
      </c>
      <c r="AD59" s="21"/>
      <c r="AE59" s="26"/>
      <c r="AF59" s="25">
        <v>22925</v>
      </c>
      <c r="AG59" s="20">
        <v>22526</v>
      </c>
      <c r="AH59" s="20">
        <v>22837</v>
      </c>
      <c r="AI59" s="20">
        <v>25380</v>
      </c>
      <c r="AJ59" s="21"/>
    </row>
    <row r="60" spans="1:36" ht="7.5" customHeight="1" x14ac:dyDescent="0.25">
      <c r="A60" s="42"/>
      <c r="B60" s="25"/>
      <c r="C60" s="36"/>
      <c r="D60" s="36"/>
      <c r="E60" s="36"/>
      <c r="F60" s="37"/>
      <c r="G60" s="30"/>
      <c r="H60" s="25"/>
      <c r="I60" s="36"/>
      <c r="J60" s="36"/>
      <c r="K60" s="36"/>
      <c r="L60" s="37"/>
      <c r="M60" s="30"/>
      <c r="N60" s="25"/>
      <c r="O60" s="36"/>
      <c r="P60" s="36"/>
      <c r="Q60" s="36"/>
      <c r="R60" s="37"/>
      <c r="S60" s="30"/>
      <c r="T60" s="25"/>
      <c r="U60" s="36"/>
      <c r="V60" s="36"/>
      <c r="W60" s="36"/>
      <c r="X60" s="37"/>
      <c r="Y60" s="30"/>
      <c r="Z60" s="25"/>
      <c r="AA60" s="36"/>
      <c r="AB60" s="36"/>
      <c r="AC60" s="36"/>
      <c r="AD60" s="37"/>
      <c r="AE60" s="30"/>
      <c r="AF60" s="25"/>
      <c r="AG60" s="36"/>
      <c r="AH60" s="36"/>
      <c r="AI60" s="36"/>
      <c r="AJ60" s="37"/>
    </row>
    <row r="61" spans="1:36" s="14" customFormat="1" x14ac:dyDescent="0.25">
      <c r="A61" s="87" t="s">
        <v>59</v>
      </c>
      <c r="B61" s="25">
        <v>289</v>
      </c>
      <c r="C61" s="39">
        <v>320</v>
      </c>
      <c r="D61" s="39">
        <v>0</v>
      </c>
      <c r="E61" s="39">
        <v>0</v>
      </c>
      <c r="F61" s="40"/>
      <c r="G61" s="30"/>
      <c r="H61" s="25">
        <v>448</v>
      </c>
      <c r="I61" s="39">
        <v>662</v>
      </c>
      <c r="J61" s="39">
        <v>888</v>
      </c>
      <c r="K61" s="39">
        <v>971</v>
      </c>
      <c r="L61" s="40"/>
      <c r="M61" s="30"/>
      <c r="N61" s="25">
        <v>89</v>
      </c>
      <c r="O61" s="39">
        <v>164</v>
      </c>
      <c r="P61" s="39">
        <v>442</v>
      </c>
      <c r="Q61" s="39">
        <v>554</v>
      </c>
      <c r="R61" s="40"/>
      <c r="S61" s="30"/>
      <c r="T61" s="25">
        <v>217</v>
      </c>
      <c r="U61" s="39">
        <v>340</v>
      </c>
      <c r="V61" s="39">
        <v>405</v>
      </c>
      <c r="W61" s="39">
        <v>496</v>
      </c>
      <c r="X61" s="40"/>
      <c r="Y61" s="30"/>
      <c r="Z61" s="25">
        <v>242</v>
      </c>
      <c r="AA61" s="39">
        <v>320</v>
      </c>
      <c r="AB61" s="39">
        <v>410</v>
      </c>
      <c r="AC61" s="39">
        <v>795</v>
      </c>
      <c r="AD61" s="40"/>
      <c r="AE61" s="30"/>
      <c r="AF61" s="25">
        <v>148</v>
      </c>
      <c r="AG61" s="20">
        <v>243</v>
      </c>
      <c r="AH61" s="20">
        <v>124</v>
      </c>
      <c r="AI61" s="20">
        <v>455</v>
      </c>
      <c r="AJ61" s="40"/>
    </row>
    <row r="62" spans="1:36" s="14" customFormat="1" ht="7.5" customHeight="1" x14ac:dyDescent="0.25">
      <c r="A62" s="87"/>
      <c r="B62" s="25"/>
      <c r="C62" s="39"/>
      <c r="D62" s="26"/>
      <c r="E62" s="39"/>
      <c r="F62" s="40"/>
      <c r="G62" s="30"/>
      <c r="H62" s="25"/>
      <c r="I62" s="39"/>
      <c r="J62" s="26"/>
      <c r="K62" s="39"/>
      <c r="L62" s="40"/>
      <c r="M62" s="30"/>
      <c r="N62" s="25"/>
      <c r="O62" s="39"/>
      <c r="P62" s="26"/>
      <c r="Q62" s="39"/>
      <c r="R62" s="40"/>
      <c r="S62" s="30"/>
      <c r="T62" s="25"/>
      <c r="U62" s="39"/>
      <c r="V62" s="26"/>
      <c r="W62" s="39"/>
      <c r="X62" s="40"/>
      <c r="Y62" s="30"/>
      <c r="Z62" s="25"/>
      <c r="AA62" s="39"/>
      <c r="AB62" s="26"/>
      <c r="AC62" s="39"/>
      <c r="AD62" s="40"/>
      <c r="AE62" s="30"/>
      <c r="AF62" s="25"/>
      <c r="AG62" s="39"/>
      <c r="AH62" s="39"/>
      <c r="AI62" s="39"/>
      <c r="AJ62" s="40"/>
    </row>
    <row r="63" spans="1:36" s="14" customFormat="1" x14ac:dyDescent="0.25">
      <c r="A63" s="120" t="s">
        <v>60</v>
      </c>
      <c r="B63" s="25"/>
      <c r="C63" s="26"/>
      <c r="D63" s="26"/>
      <c r="E63" s="26"/>
      <c r="F63" s="40"/>
      <c r="G63" s="30"/>
      <c r="H63" s="25"/>
      <c r="I63" s="26"/>
      <c r="J63" s="26"/>
      <c r="K63" s="26"/>
      <c r="L63" s="40"/>
      <c r="M63" s="30"/>
      <c r="N63" s="25"/>
      <c r="O63" s="26"/>
      <c r="P63" s="26"/>
      <c r="Q63" s="26"/>
      <c r="R63" s="40"/>
      <c r="S63" s="30"/>
      <c r="T63" s="25"/>
      <c r="U63" s="26"/>
      <c r="V63" s="26"/>
      <c r="W63" s="26"/>
      <c r="X63" s="40"/>
      <c r="Y63" s="30"/>
      <c r="Z63" s="25"/>
      <c r="AA63" s="26"/>
      <c r="AB63" s="26"/>
      <c r="AC63" s="26"/>
      <c r="AD63" s="40"/>
      <c r="AE63" s="30"/>
      <c r="AF63" s="25"/>
      <c r="AG63" s="20"/>
      <c r="AH63" s="20"/>
      <c r="AI63" s="20"/>
      <c r="AJ63" s="40"/>
    </row>
    <row r="64" spans="1:36" s="14" customFormat="1" x14ac:dyDescent="0.25">
      <c r="A64" s="16" t="s">
        <v>61</v>
      </c>
      <c r="B64" s="68"/>
      <c r="C64" s="46"/>
      <c r="D64" s="46"/>
      <c r="E64" s="46"/>
      <c r="F64" s="69"/>
      <c r="G64" s="163"/>
      <c r="H64" s="68"/>
      <c r="I64" s="46"/>
      <c r="J64" s="46"/>
      <c r="K64" s="46">
        <v>0.88700000000000001</v>
      </c>
      <c r="L64" s="69"/>
      <c r="M64" s="163"/>
      <c r="N64" s="68"/>
      <c r="O64" s="46"/>
      <c r="P64" s="46"/>
      <c r="Q64" s="46">
        <v>0.88700000000000001</v>
      </c>
      <c r="R64" s="69"/>
      <c r="S64" s="163"/>
      <c r="T64" s="68"/>
      <c r="U64" s="46"/>
      <c r="V64" s="46"/>
      <c r="W64" s="46">
        <v>0.88700000000000001</v>
      </c>
      <c r="X64" s="69"/>
      <c r="Y64" s="163"/>
      <c r="Z64" s="68"/>
      <c r="AA64" s="46"/>
      <c r="AB64" s="46"/>
      <c r="AC64" s="46">
        <v>0.88300000000000001</v>
      </c>
      <c r="AD64" s="69"/>
      <c r="AE64" s="163"/>
      <c r="AF64" s="68"/>
      <c r="AG64" s="45"/>
      <c r="AH64" s="45"/>
      <c r="AI64" s="46">
        <v>0.88300000000000001</v>
      </c>
      <c r="AJ64" s="69"/>
    </row>
    <row r="65" spans="1:36" s="14" customFormat="1" ht="15.75" thickBot="1" x14ac:dyDescent="0.3">
      <c r="A65" s="48" t="s">
        <v>62</v>
      </c>
      <c r="B65" s="71"/>
      <c r="C65" s="57"/>
      <c r="D65" s="57"/>
      <c r="E65" s="57"/>
      <c r="F65" s="72"/>
      <c r="G65" s="164"/>
      <c r="H65" s="71"/>
      <c r="I65" s="57"/>
      <c r="J65" s="57"/>
      <c r="K65" s="57">
        <v>0.72299999999999998</v>
      </c>
      <c r="L65" s="72"/>
      <c r="M65" s="51"/>
      <c r="N65" s="71"/>
      <c r="O65" s="57"/>
      <c r="P65" s="57"/>
      <c r="Q65" s="57">
        <v>0.72799999999999998</v>
      </c>
      <c r="R65" s="72"/>
      <c r="S65" s="51"/>
      <c r="T65" s="71"/>
      <c r="U65" s="57"/>
      <c r="V65" s="57"/>
      <c r="W65" s="57">
        <v>0.72799999999999998</v>
      </c>
      <c r="X65" s="72"/>
      <c r="Y65" s="51"/>
      <c r="Z65" s="71"/>
      <c r="AA65" s="57"/>
      <c r="AB65" s="57"/>
      <c r="AC65" s="57">
        <v>0.73599999999999999</v>
      </c>
      <c r="AD65" s="72"/>
      <c r="AE65" s="51"/>
      <c r="AF65" s="71"/>
      <c r="AG65" s="51"/>
      <c r="AH65" s="51"/>
      <c r="AI65" s="57"/>
      <c r="AJ65" s="72"/>
    </row>
  </sheetData>
  <pageMargins left="0.7" right="0.7" top="0.75" bottom="0.75" header="0.3" footer="0.3"/>
  <pageSetup scale="20"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59999389629810485"/>
  </sheetPr>
  <dimension ref="A1:Q60"/>
  <sheetViews>
    <sheetView showGridLines="0" workbookViewId="0">
      <selection activeCell="A13" sqref="A13"/>
    </sheetView>
  </sheetViews>
  <sheetFormatPr defaultColWidth="9.140625" defaultRowHeight="15" outlineLevelRow="1" x14ac:dyDescent="0.25"/>
  <cols>
    <col min="1" max="1" width="40.140625" style="94" customWidth="1"/>
    <col min="2" max="2" width="9" style="94" customWidth="1"/>
    <col min="3" max="3" width="8.5703125" style="94" customWidth="1"/>
    <col min="4" max="4" width="9" style="94" customWidth="1"/>
    <col min="5" max="5" width="9" style="94" customWidth="1" collapsed="1"/>
    <col min="6" max="6" width="9" style="94" customWidth="1"/>
    <col min="7" max="7" width="3" style="94" customWidth="1"/>
    <col min="8" max="9" width="9" style="94" customWidth="1"/>
    <col min="10" max="11" width="9" style="94" customWidth="1" collapsed="1"/>
    <col min="12" max="12" width="9" style="94" customWidth="1"/>
    <col min="13" max="13" width="3" style="94" customWidth="1"/>
    <col min="14" max="17" width="9" style="94" customWidth="1"/>
    <col min="18" max="16384" width="9.140625" style="94"/>
  </cols>
  <sheetData>
    <row r="1" spans="1:17" x14ac:dyDescent="0.25">
      <c r="A1" s="197" t="s">
        <v>34</v>
      </c>
      <c r="B1" s="78">
        <v>36</v>
      </c>
      <c r="C1" s="91"/>
      <c r="D1" s="91"/>
      <c r="E1" s="91"/>
      <c r="F1" s="91"/>
      <c r="G1" s="91"/>
      <c r="H1" s="91"/>
      <c r="I1" s="91"/>
      <c r="J1" s="91"/>
      <c r="K1" s="91"/>
      <c r="L1" s="91"/>
      <c r="M1" s="91"/>
      <c r="N1" s="91"/>
      <c r="O1" s="91"/>
      <c r="P1" s="91"/>
      <c r="Q1" s="91"/>
    </row>
    <row r="2" spans="1:17" x14ac:dyDescent="0.25">
      <c r="A2" s="42" t="s">
        <v>35</v>
      </c>
      <c r="B2" s="201">
        <v>20.8</v>
      </c>
      <c r="C2" s="76"/>
      <c r="D2" s="76"/>
      <c r="E2" s="76"/>
      <c r="F2" s="76"/>
      <c r="G2" s="76"/>
      <c r="H2" s="76"/>
      <c r="I2" s="76"/>
      <c r="J2" s="76"/>
      <c r="K2" s="76"/>
      <c r="L2" s="76"/>
      <c r="M2" s="76"/>
      <c r="N2" s="76"/>
      <c r="O2" s="76"/>
      <c r="P2" s="76"/>
      <c r="Q2" s="76"/>
    </row>
    <row r="3" spans="1:17" ht="15" customHeight="1" x14ac:dyDescent="0.25">
      <c r="A3" s="42" t="s">
        <v>36</v>
      </c>
      <c r="B3" s="201">
        <v>2.4</v>
      </c>
      <c r="C3" s="76"/>
      <c r="D3" s="76"/>
      <c r="E3" s="76"/>
      <c r="F3" s="76"/>
      <c r="G3" s="76"/>
      <c r="H3" s="76"/>
      <c r="I3" s="76"/>
      <c r="J3" s="76"/>
      <c r="K3" s="76"/>
      <c r="L3" s="76"/>
      <c r="M3" s="76"/>
      <c r="N3" s="76"/>
      <c r="O3" s="76"/>
      <c r="P3" s="76"/>
      <c r="Q3" s="76"/>
    </row>
    <row r="4" spans="1:17" s="99" customFormat="1" ht="15" customHeight="1" x14ac:dyDescent="0.25">
      <c r="A4" s="42" t="s">
        <v>37</v>
      </c>
      <c r="B4" s="201">
        <v>12.8</v>
      </c>
      <c r="C4" s="96"/>
      <c r="D4" s="96"/>
      <c r="E4" s="96"/>
      <c r="F4" s="96"/>
      <c r="G4" s="88"/>
      <c r="H4" s="96"/>
      <c r="I4" s="96"/>
      <c r="J4" s="96"/>
      <c r="K4" s="96"/>
      <c r="L4" s="96"/>
      <c r="M4" s="88"/>
      <c r="N4" s="96"/>
      <c r="O4" s="96"/>
      <c r="P4" s="96"/>
      <c r="Q4" s="96"/>
    </row>
    <row r="5" spans="1:17" s="99" customFormat="1" ht="15" customHeight="1" x14ac:dyDescent="0.25">
      <c r="A5" s="5"/>
      <c r="B5" s="201"/>
      <c r="C5" s="96"/>
      <c r="D5" s="96"/>
      <c r="E5" s="96"/>
      <c r="F5" s="96"/>
      <c r="G5" s="88"/>
      <c r="H5" s="96"/>
      <c r="I5" s="96"/>
      <c r="J5" s="96"/>
      <c r="K5" s="96"/>
      <c r="L5" s="96"/>
      <c r="M5" s="88"/>
      <c r="N5" s="96"/>
      <c r="O5" s="96"/>
      <c r="P5" s="96"/>
      <c r="Q5" s="96"/>
    </row>
    <row r="6" spans="1:17" s="99" customFormat="1" x14ac:dyDescent="0.25">
      <c r="A6" s="5" t="s">
        <v>97</v>
      </c>
      <c r="B6" s="202">
        <v>70.8</v>
      </c>
      <c r="C6" s="96"/>
      <c r="D6" s="96"/>
      <c r="E6" s="96"/>
      <c r="F6" s="96"/>
      <c r="G6" s="88"/>
      <c r="H6" s="96"/>
      <c r="I6" s="96"/>
      <c r="J6" s="96"/>
      <c r="K6" s="96"/>
      <c r="L6" s="96"/>
      <c r="M6" s="88"/>
      <c r="N6" s="96"/>
      <c r="O6" s="96"/>
      <c r="P6" s="96"/>
      <c r="Q6" s="96"/>
    </row>
    <row r="7" spans="1:17" s="99" customFormat="1" x14ac:dyDescent="0.25">
      <c r="A7" s="42" t="s">
        <v>98</v>
      </c>
      <c r="B7" s="201">
        <v>15.7</v>
      </c>
      <c r="C7" s="102"/>
      <c r="D7" s="102"/>
      <c r="E7" s="102"/>
      <c r="F7" s="102"/>
      <c r="G7" s="88"/>
      <c r="H7" s="102"/>
      <c r="I7" s="102"/>
      <c r="J7" s="102"/>
      <c r="K7" s="102"/>
      <c r="L7" s="102"/>
      <c r="M7" s="88"/>
      <c r="N7" s="102"/>
      <c r="O7" s="102"/>
      <c r="P7" s="102"/>
      <c r="Q7" s="102"/>
    </row>
    <row r="8" spans="1:17" x14ac:dyDescent="0.25">
      <c r="A8" s="42" t="s">
        <v>99</v>
      </c>
      <c r="B8" s="204">
        <v>55.1</v>
      </c>
      <c r="C8" s="104"/>
      <c r="D8" s="104"/>
      <c r="E8" s="104"/>
      <c r="F8" s="104"/>
      <c r="G8" s="76"/>
      <c r="H8" s="104"/>
      <c r="I8" s="104"/>
      <c r="J8" s="104"/>
      <c r="K8" s="104"/>
      <c r="L8" s="104"/>
      <c r="M8" s="76"/>
      <c r="N8" s="104"/>
      <c r="O8" s="104"/>
      <c r="P8" s="104"/>
      <c r="Q8" s="104"/>
    </row>
    <row r="9" spans="1:17" x14ac:dyDescent="0.25">
      <c r="A9" s="42"/>
      <c r="B9" s="95"/>
      <c r="C9" s="104"/>
      <c r="D9" s="104"/>
      <c r="E9" s="104"/>
      <c r="F9" s="104"/>
      <c r="G9" s="76"/>
      <c r="H9" s="104"/>
      <c r="I9" s="104"/>
      <c r="J9" s="104"/>
      <c r="K9" s="104"/>
      <c r="L9" s="104"/>
      <c r="M9" s="76"/>
      <c r="N9" s="104"/>
      <c r="O9" s="104"/>
      <c r="P9" s="104"/>
      <c r="Q9" s="104"/>
    </row>
    <row r="10" spans="1:17" ht="15.75" thickBot="1" x14ac:dyDescent="0.3">
      <c r="A10" s="86" t="s">
        <v>95</v>
      </c>
      <c r="B10" s="203">
        <v>39.6</v>
      </c>
      <c r="C10" s="104"/>
      <c r="D10" s="104"/>
      <c r="E10" s="104"/>
      <c r="F10" s="104"/>
      <c r="G10" s="76"/>
      <c r="H10" s="104"/>
      <c r="I10" s="104"/>
      <c r="J10" s="104"/>
      <c r="K10" s="104"/>
      <c r="L10" s="104"/>
      <c r="M10" s="76"/>
      <c r="N10" s="104"/>
      <c r="O10" s="104"/>
      <c r="P10" s="104"/>
      <c r="Q10" s="104"/>
    </row>
    <row r="11" spans="1:17" x14ac:dyDescent="0.25">
      <c r="A11" s="42"/>
      <c r="B11" s="205"/>
      <c r="C11" s="104"/>
      <c r="D11" s="104"/>
      <c r="E11" s="104"/>
      <c r="F11" s="104"/>
      <c r="G11" s="76"/>
      <c r="H11" s="104"/>
      <c r="I11" s="104"/>
      <c r="J11" s="104"/>
      <c r="K11" s="104"/>
      <c r="L11" s="104"/>
      <c r="M11" s="76"/>
      <c r="N11" s="104"/>
      <c r="O11" s="104"/>
      <c r="P11" s="104"/>
      <c r="Q11" s="104"/>
    </row>
    <row r="12" spans="1:17" x14ac:dyDescent="0.25">
      <c r="A12" s="42"/>
      <c r="B12" s="205"/>
      <c r="C12" s="104"/>
      <c r="D12" s="104"/>
      <c r="E12" s="104"/>
      <c r="F12" s="104"/>
      <c r="G12" s="76"/>
      <c r="H12" s="104"/>
      <c r="I12" s="104"/>
      <c r="J12" s="104"/>
      <c r="K12" s="104"/>
      <c r="L12" s="104"/>
      <c r="M12" s="76"/>
      <c r="N12" s="104"/>
      <c r="O12" s="104"/>
      <c r="P12" s="104"/>
      <c r="Q12" s="104"/>
    </row>
    <row r="13" spans="1:17" ht="15.75" thickBot="1" x14ac:dyDescent="0.3">
      <c r="A13" s="42"/>
      <c r="B13" s="104"/>
      <c r="C13" s="104"/>
      <c r="D13" s="104"/>
      <c r="E13" s="104"/>
      <c r="F13" s="104"/>
      <c r="G13" s="76"/>
      <c r="H13" s="104"/>
      <c r="I13" s="104"/>
      <c r="J13" s="104"/>
      <c r="K13" s="104"/>
      <c r="L13" s="104"/>
      <c r="M13" s="76"/>
      <c r="N13" s="104"/>
      <c r="O13" s="104"/>
      <c r="P13" s="104"/>
      <c r="Q13" s="104"/>
    </row>
    <row r="14" spans="1:17" ht="15.75" thickBot="1" x14ac:dyDescent="0.3">
      <c r="A14" s="42"/>
      <c r="B14" s="236">
        <v>2008</v>
      </c>
      <c r="C14" s="237"/>
      <c r="D14" s="237"/>
      <c r="E14" s="237"/>
      <c r="F14" s="238"/>
      <c r="G14" s="76"/>
      <c r="H14" s="236">
        <v>2007</v>
      </c>
      <c r="I14" s="237"/>
      <c r="J14" s="237"/>
      <c r="K14" s="237"/>
      <c r="L14" s="238"/>
      <c r="M14" s="76"/>
      <c r="N14" s="236">
        <v>2006</v>
      </c>
      <c r="O14" s="237"/>
      <c r="P14" s="237"/>
      <c r="Q14" s="238"/>
    </row>
    <row r="15" spans="1:17" s="154" customFormat="1" x14ac:dyDescent="0.25">
      <c r="A15" s="113"/>
      <c r="B15" s="149" t="s">
        <v>277</v>
      </c>
      <c r="C15" s="96" t="s">
        <v>278</v>
      </c>
      <c r="D15" s="96" t="s">
        <v>279</v>
      </c>
      <c r="E15" s="96" t="s">
        <v>280</v>
      </c>
      <c r="F15" s="98" t="s">
        <v>271</v>
      </c>
      <c r="G15" s="114"/>
      <c r="H15" s="149" t="s">
        <v>277</v>
      </c>
      <c r="I15" s="96" t="s">
        <v>278</v>
      </c>
      <c r="J15" s="96" t="s">
        <v>279</v>
      </c>
      <c r="K15" s="96" t="s">
        <v>280</v>
      </c>
      <c r="L15" s="98" t="s">
        <v>272</v>
      </c>
      <c r="M15" s="114"/>
      <c r="N15" s="149" t="s">
        <v>278</v>
      </c>
      <c r="O15" s="96" t="s">
        <v>279</v>
      </c>
      <c r="P15" s="96" t="s">
        <v>280</v>
      </c>
      <c r="Q15" s="98" t="s">
        <v>273</v>
      </c>
    </row>
    <row r="16" spans="1:17" x14ac:dyDescent="0.25">
      <c r="A16" s="42"/>
      <c r="B16" s="106"/>
      <c r="C16" s="104"/>
      <c r="D16" s="104"/>
      <c r="E16" s="104"/>
      <c r="F16" s="105"/>
      <c r="G16" s="76"/>
      <c r="H16" s="106"/>
      <c r="I16" s="104"/>
      <c r="J16" s="104"/>
      <c r="K16" s="104"/>
      <c r="L16" s="105"/>
      <c r="M16" s="76"/>
      <c r="N16" s="106"/>
      <c r="O16" s="104"/>
      <c r="P16" s="104"/>
      <c r="Q16" s="105"/>
    </row>
    <row r="17" spans="1:17" s="99" customFormat="1" x14ac:dyDescent="0.25">
      <c r="A17" s="87" t="s">
        <v>3</v>
      </c>
      <c r="B17" s="107">
        <v>5465</v>
      </c>
      <c r="C17" s="102">
        <v>6000</v>
      </c>
      <c r="D17" s="102">
        <v>0</v>
      </c>
      <c r="E17" s="102">
        <v>0</v>
      </c>
      <c r="F17" s="103">
        <v>11465</v>
      </c>
      <c r="G17" s="108"/>
      <c r="H17" s="107">
        <v>5492</v>
      </c>
      <c r="I17" s="102">
        <v>5555</v>
      </c>
      <c r="J17" s="102">
        <v>5333</v>
      </c>
      <c r="K17" s="102">
        <v>6142</v>
      </c>
      <c r="L17" s="103">
        <v>22522</v>
      </c>
      <c r="M17" s="108"/>
      <c r="N17" s="107">
        <v>2862</v>
      </c>
      <c r="O17" s="102">
        <v>5463</v>
      </c>
      <c r="P17" s="102">
        <v>7375</v>
      </c>
      <c r="Q17" s="103">
        <v>15700</v>
      </c>
    </row>
    <row r="18" spans="1:17" s="99" customFormat="1" x14ac:dyDescent="0.25">
      <c r="A18" s="87" t="s">
        <v>4</v>
      </c>
      <c r="B18" s="107">
        <v>955</v>
      </c>
      <c r="C18" s="102">
        <v>1203</v>
      </c>
      <c r="D18" s="102">
        <v>0</v>
      </c>
      <c r="E18" s="102">
        <v>0</v>
      </c>
      <c r="F18" s="103">
        <v>2158</v>
      </c>
      <c r="G18" s="108"/>
      <c r="H18" s="107">
        <v>1314</v>
      </c>
      <c r="I18" s="102">
        <v>1247</v>
      </c>
      <c r="J18" s="102">
        <v>928</v>
      </c>
      <c r="K18" s="102">
        <v>1138</v>
      </c>
      <c r="L18" s="103">
        <v>4627</v>
      </c>
      <c r="M18" s="108"/>
      <c r="N18" s="107">
        <v>776</v>
      </c>
      <c r="O18" s="102">
        <v>1206</v>
      </c>
      <c r="P18" s="102">
        <v>2518</v>
      </c>
      <c r="Q18" s="103">
        <v>4500</v>
      </c>
    </row>
    <row r="19" spans="1:17" s="99" customFormat="1" x14ac:dyDescent="0.25">
      <c r="A19" s="87" t="s">
        <v>5</v>
      </c>
      <c r="B19" s="107">
        <v>4510</v>
      </c>
      <c r="C19" s="102">
        <v>4797</v>
      </c>
      <c r="D19" s="102">
        <v>0</v>
      </c>
      <c r="E19" s="102">
        <v>0</v>
      </c>
      <c r="F19" s="103">
        <v>9307</v>
      </c>
      <c r="G19" s="108"/>
      <c r="H19" s="107">
        <v>4178</v>
      </c>
      <c r="I19" s="102">
        <v>4308</v>
      </c>
      <c r="J19" s="102">
        <v>4405</v>
      </c>
      <c r="K19" s="102">
        <v>5004</v>
      </c>
      <c r="L19" s="103">
        <v>17895</v>
      </c>
      <c r="M19" s="108"/>
      <c r="N19" s="107">
        <v>2086</v>
      </c>
      <c r="O19" s="102">
        <v>4257</v>
      </c>
      <c r="P19" s="102">
        <v>4857</v>
      </c>
      <c r="Q19" s="103">
        <v>11200</v>
      </c>
    </row>
    <row r="20" spans="1:17" ht="15" hidden="1" customHeight="1" outlineLevel="1" x14ac:dyDescent="0.25">
      <c r="A20" s="42" t="s">
        <v>6</v>
      </c>
      <c r="B20" s="106">
        <v>2606</v>
      </c>
      <c r="C20" s="104">
        <v>2901</v>
      </c>
      <c r="D20" s="104">
        <v>0</v>
      </c>
      <c r="E20" s="104">
        <v>0</v>
      </c>
      <c r="F20" s="105">
        <v>5507</v>
      </c>
      <c r="G20" s="109"/>
      <c r="H20" s="106">
        <v>2442</v>
      </c>
      <c r="I20" s="104">
        <v>2590</v>
      </c>
      <c r="J20" s="104">
        <v>2656</v>
      </c>
      <c r="K20" s="104">
        <v>2603</v>
      </c>
      <c r="L20" s="105">
        <v>10291</v>
      </c>
      <c r="M20" s="109"/>
      <c r="N20" s="106">
        <v>1260</v>
      </c>
      <c r="O20" s="104">
        <v>2281</v>
      </c>
      <c r="P20" s="104">
        <v>2272</v>
      </c>
      <c r="Q20" s="105">
        <v>5813</v>
      </c>
    </row>
    <row r="21" spans="1:17" ht="15" hidden="1" customHeight="1" outlineLevel="1" x14ac:dyDescent="0.25">
      <c r="A21" s="42" t="s">
        <v>7</v>
      </c>
      <c r="B21" s="106">
        <v>88</v>
      </c>
      <c r="C21" s="104">
        <v>82</v>
      </c>
      <c r="D21" s="104">
        <v>0</v>
      </c>
      <c r="E21" s="104">
        <v>0</v>
      </c>
      <c r="F21" s="105">
        <v>170</v>
      </c>
      <c r="G21" s="109"/>
      <c r="H21" s="106">
        <v>87</v>
      </c>
      <c r="I21" s="104">
        <v>87</v>
      </c>
      <c r="J21" s="104">
        <v>89</v>
      </c>
      <c r="K21" s="104">
        <v>87</v>
      </c>
      <c r="L21" s="105">
        <v>350</v>
      </c>
      <c r="M21" s="109"/>
      <c r="N21" s="106">
        <v>44</v>
      </c>
      <c r="O21" s="104">
        <v>87</v>
      </c>
      <c r="P21" s="104">
        <v>87</v>
      </c>
      <c r="Q21" s="105">
        <v>218</v>
      </c>
    </row>
    <row r="22" spans="1:17" ht="17.25" hidden="1" customHeight="1" outlineLevel="1" x14ac:dyDescent="0.25">
      <c r="A22" s="42" t="s">
        <v>8</v>
      </c>
      <c r="B22" s="106">
        <v>185</v>
      </c>
      <c r="C22" s="104">
        <v>185</v>
      </c>
      <c r="D22" s="104">
        <v>0</v>
      </c>
      <c r="E22" s="104">
        <v>0</v>
      </c>
      <c r="F22" s="105">
        <v>370</v>
      </c>
      <c r="G22" s="109"/>
      <c r="H22" s="106">
        <v>183</v>
      </c>
      <c r="I22" s="104">
        <v>183</v>
      </c>
      <c r="J22" s="104">
        <v>183</v>
      </c>
      <c r="K22" s="104">
        <v>185</v>
      </c>
      <c r="L22" s="105">
        <v>734</v>
      </c>
      <c r="M22" s="109"/>
      <c r="N22" s="106">
        <v>90</v>
      </c>
      <c r="O22" s="104">
        <v>190</v>
      </c>
      <c r="P22" s="104">
        <v>195</v>
      </c>
      <c r="Q22" s="105">
        <v>475</v>
      </c>
    </row>
    <row r="23" spans="1:17" ht="17.25" hidden="1" customHeight="1" outlineLevel="1" x14ac:dyDescent="0.4">
      <c r="A23" s="42" t="s">
        <v>125</v>
      </c>
      <c r="B23" s="110">
        <v>0</v>
      </c>
      <c r="C23" s="111">
        <v>0</v>
      </c>
      <c r="D23" s="111">
        <v>0</v>
      </c>
      <c r="E23" s="111">
        <v>0</v>
      </c>
      <c r="F23" s="112">
        <v>0</v>
      </c>
      <c r="G23" s="109"/>
      <c r="H23" s="110">
        <v>0</v>
      </c>
      <c r="I23" s="111">
        <v>0</v>
      </c>
      <c r="J23" s="111">
        <v>0</v>
      </c>
      <c r="K23" s="111">
        <v>0</v>
      </c>
      <c r="L23" s="112">
        <v>0</v>
      </c>
      <c r="M23" s="109"/>
      <c r="N23" s="110">
        <v>0</v>
      </c>
      <c r="O23" s="111">
        <v>0</v>
      </c>
      <c r="P23" s="111">
        <v>0</v>
      </c>
      <c r="Q23" s="112">
        <v>0</v>
      </c>
    </row>
    <row r="24" spans="1:17" s="99" customFormat="1" collapsed="1" x14ac:dyDescent="0.25">
      <c r="A24" s="87" t="s">
        <v>10</v>
      </c>
      <c r="B24" s="107">
        <v>1631</v>
      </c>
      <c r="C24" s="102">
        <v>1629</v>
      </c>
      <c r="D24" s="102">
        <v>0</v>
      </c>
      <c r="E24" s="102">
        <v>0</v>
      </c>
      <c r="F24" s="103">
        <v>3260</v>
      </c>
      <c r="G24" s="108"/>
      <c r="H24" s="107">
        <v>1466</v>
      </c>
      <c r="I24" s="102">
        <v>1448</v>
      </c>
      <c r="J24" s="102">
        <v>1477</v>
      </c>
      <c r="K24" s="102">
        <v>2129</v>
      </c>
      <c r="L24" s="103">
        <v>6520</v>
      </c>
      <c r="M24" s="108"/>
      <c r="N24" s="107">
        <v>692</v>
      </c>
      <c r="O24" s="102">
        <v>1699</v>
      </c>
      <c r="P24" s="102">
        <v>2303</v>
      </c>
      <c r="Q24" s="103">
        <v>4694</v>
      </c>
    </row>
    <row r="25" spans="1:17" ht="15" hidden="1" customHeight="1" outlineLevel="1" x14ac:dyDescent="0.25">
      <c r="A25" s="42" t="s">
        <v>11</v>
      </c>
      <c r="B25" s="106">
        <v>289</v>
      </c>
      <c r="C25" s="104">
        <v>136</v>
      </c>
      <c r="D25" s="104">
        <v>0</v>
      </c>
      <c r="E25" s="104">
        <v>0</v>
      </c>
      <c r="F25" s="105">
        <v>425</v>
      </c>
      <c r="G25" s="109"/>
      <c r="H25" s="106"/>
      <c r="I25" s="104">
        <v>-24</v>
      </c>
      <c r="J25" s="104">
        <v>0</v>
      </c>
      <c r="K25" s="104">
        <v>25</v>
      </c>
      <c r="L25" s="105">
        <v>1</v>
      </c>
      <c r="M25" s="109"/>
      <c r="N25" s="106">
        <v>790</v>
      </c>
      <c r="O25" s="104">
        <v>-153</v>
      </c>
      <c r="P25" s="104">
        <v>216</v>
      </c>
      <c r="Q25" s="105">
        <v>853</v>
      </c>
    </row>
    <row r="26" spans="1:17" ht="15" hidden="1" customHeight="1" outlineLevel="1" x14ac:dyDescent="0.25">
      <c r="A26" s="42" t="s">
        <v>12</v>
      </c>
      <c r="B26" s="106">
        <v>16</v>
      </c>
      <c r="C26" s="104">
        <v>11</v>
      </c>
      <c r="D26" s="104">
        <v>0</v>
      </c>
      <c r="E26" s="104">
        <v>0</v>
      </c>
      <c r="F26" s="105">
        <v>27</v>
      </c>
      <c r="G26" s="109"/>
      <c r="H26" s="106">
        <v>11</v>
      </c>
      <c r="I26" s="104">
        <v>17</v>
      </c>
      <c r="J26" s="104">
        <v>20</v>
      </c>
      <c r="K26" s="104">
        <v>12</v>
      </c>
      <c r="L26" s="105">
        <v>60</v>
      </c>
      <c r="M26" s="109"/>
      <c r="N26" s="106">
        <v>8</v>
      </c>
      <c r="O26" s="104">
        <v>-4</v>
      </c>
      <c r="P26" s="104">
        <v>66</v>
      </c>
      <c r="Q26" s="105">
        <v>70</v>
      </c>
    </row>
    <row r="27" spans="1:17" ht="15" hidden="1" customHeight="1" outlineLevel="1" x14ac:dyDescent="0.25">
      <c r="A27" s="42" t="s">
        <v>13</v>
      </c>
      <c r="B27" s="106">
        <v>306</v>
      </c>
      <c r="C27" s="104">
        <v>255</v>
      </c>
      <c r="D27" s="104">
        <v>0</v>
      </c>
      <c r="E27" s="104">
        <v>0</v>
      </c>
      <c r="F27" s="105">
        <v>561</v>
      </c>
      <c r="G27" s="109"/>
      <c r="H27" s="106">
        <v>420</v>
      </c>
      <c r="I27" s="104">
        <v>382</v>
      </c>
      <c r="J27" s="104">
        <v>381</v>
      </c>
      <c r="K27" s="104">
        <v>367</v>
      </c>
      <c r="L27" s="105">
        <v>1550</v>
      </c>
      <c r="M27" s="109"/>
      <c r="N27" s="106">
        <v>158</v>
      </c>
      <c r="O27" s="102">
        <v>353</v>
      </c>
      <c r="P27" s="104">
        <v>461</v>
      </c>
      <c r="Q27" s="105">
        <v>972</v>
      </c>
    </row>
    <row r="28" spans="1:17" ht="17.25" hidden="1" customHeight="1" outlineLevel="1" x14ac:dyDescent="0.4">
      <c r="A28" s="42" t="s">
        <v>14</v>
      </c>
      <c r="B28" s="110">
        <v>499</v>
      </c>
      <c r="C28" s="111">
        <v>613</v>
      </c>
      <c r="D28" s="111">
        <v>0</v>
      </c>
      <c r="E28" s="111">
        <v>0</v>
      </c>
      <c r="F28" s="112">
        <v>1112</v>
      </c>
      <c r="G28" s="109"/>
      <c r="H28" s="110">
        <v>494</v>
      </c>
      <c r="I28" s="111">
        <v>460</v>
      </c>
      <c r="J28" s="111">
        <v>461</v>
      </c>
      <c r="K28" s="111">
        <v>610</v>
      </c>
      <c r="L28" s="112">
        <v>2025</v>
      </c>
      <c r="M28" s="109"/>
      <c r="N28" s="110">
        <v>-194</v>
      </c>
      <c r="O28" s="111">
        <v>933</v>
      </c>
      <c r="P28" s="111">
        <v>856</v>
      </c>
      <c r="Q28" s="112">
        <v>1595</v>
      </c>
    </row>
    <row r="29" spans="1:17" s="99" customFormat="1" collapsed="1" x14ac:dyDescent="0.25">
      <c r="A29" s="87" t="s">
        <v>17</v>
      </c>
      <c r="B29" s="107">
        <v>521</v>
      </c>
      <c r="C29" s="102">
        <v>614</v>
      </c>
      <c r="D29" s="102">
        <v>0</v>
      </c>
      <c r="E29" s="102">
        <v>0</v>
      </c>
      <c r="F29" s="103">
        <v>1135</v>
      </c>
      <c r="G29" s="108"/>
      <c r="H29" s="107">
        <v>541</v>
      </c>
      <c r="I29" s="102">
        <v>613</v>
      </c>
      <c r="J29" s="102">
        <v>615</v>
      </c>
      <c r="K29" s="102">
        <v>1115</v>
      </c>
      <c r="L29" s="103">
        <v>2884</v>
      </c>
      <c r="M29" s="108"/>
      <c r="N29" s="107">
        <v>-70</v>
      </c>
      <c r="O29" s="162">
        <v>570</v>
      </c>
      <c r="P29" s="102">
        <v>704</v>
      </c>
      <c r="Q29" s="103">
        <v>1204</v>
      </c>
    </row>
    <row r="30" spans="1:17" ht="15" hidden="1" customHeight="1" outlineLevel="1" x14ac:dyDescent="0.25">
      <c r="A30" s="113" t="s">
        <v>47</v>
      </c>
      <c r="B30" s="106"/>
      <c r="C30" s="115"/>
      <c r="D30" s="115"/>
      <c r="E30" s="115"/>
      <c r="F30" s="116"/>
      <c r="G30" s="109"/>
      <c r="H30" s="106"/>
      <c r="I30" s="115"/>
      <c r="J30" s="115"/>
      <c r="K30" s="115"/>
      <c r="L30" s="116"/>
      <c r="M30" s="109"/>
      <c r="N30" s="166"/>
      <c r="O30" s="115"/>
      <c r="P30" s="115"/>
      <c r="Q30" s="116"/>
    </row>
    <row r="31" spans="1:17" ht="15" hidden="1" customHeight="1" outlineLevel="1" x14ac:dyDescent="0.25">
      <c r="A31" s="42" t="s">
        <v>14</v>
      </c>
      <c r="B31" s="106">
        <v>499</v>
      </c>
      <c r="C31" s="104">
        <v>0</v>
      </c>
      <c r="D31" s="104">
        <v>0</v>
      </c>
      <c r="E31" s="104">
        <v>0</v>
      </c>
      <c r="F31" s="105">
        <v>0</v>
      </c>
      <c r="G31" s="109"/>
      <c r="H31" s="106">
        <v>494</v>
      </c>
      <c r="I31" s="104">
        <v>460</v>
      </c>
      <c r="J31" s="104">
        <v>461</v>
      </c>
      <c r="K31" s="104">
        <v>610</v>
      </c>
      <c r="L31" s="105">
        <v>2025</v>
      </c>
      <c r="M31" s="109"/>
      <c r="N31" s="106">
        <v>-194</v>
      </c>
      <c r="O31" s="104">
        <v>933</v>
      </c>
      <c r="P31" s="104">
        <v>856</v>
      </c>
      <c r="Q31" s="105">
        <v>1595</v>
      </c>
    </row>
    <row r="32" spans="1:17" ht="15" hidden="1" customHeight="1" outlineLevel="1" x14ac:dyDescent="0.25">
      <c r="A32" s="42" t="s">
        <v>12</v>
      </c>
      <c r="B32" s="106">
        <v>16</v>
      </c>
      <c r="C32" s="104">
        <v>0</v>
      </c>
      <c r="D32" s="104">
        <v>0</v>
      </c>
      <c r="E32" s="104">
        <v>0</v>
      </c>
      <c r="F32" s="105">
        <v>0</v>
      </c>
      <c r="G32" s="109"/>
      <c r="H32" s="106">
        <v>11</v>
      </c>
      <c r="I32" s="104">
        <v>17</v>
      </c>
      <c r="J32" s="104">
        <v>20</v>
      </c>
      <c r="K32" s="104">
        <v>12</v>
      </c>
      <c r="L32" s="105">
        <v>60</v>
      </c>
      <c r="M32" s="109"/>
      <c r="N32" s="106">
        <v>8</v>
      </c>
      <c r="O32" s="104">
        <v>-4</v>
      </c>
      <c r="P32" s="104">
        <v>66</v>
      </c>
      <c r="Q32" s="105">
        <v>70</v>
      </c>
    </row>
    <row r="33" spans="1:17" ht="15" hidden="1" customHeight="1" outlineLevel="1" x14ac:dyDescent="0.25">
      <c r="A33" s="42" t="s">
        <v>13</v>
      </c>
      <c r="B33" s="106">
        <v>306</v>
      </c>
      <c r="C33" s="104">
        <v>0</v>
      </c>
      <c r="D33" s="104">
        <v>0</v>
      </c>
      <c r="E33" s="104">
        <v>0</v>
      </c>
      <c r="F33" s="105">
        <v>0</v>
      </c>
      <c r="G33" s="109"/>
      <c r="H33" s="106">
        <v>420</v>
      </c>
      <c r="I33" s="104">
        <v>382</v>
      </c>
      <c r="J33" s="104">
        <v>381</v>
      </c>
      <c r="K33" s="104">
        <v>367</v>
      </c>
      <c r="L33" s="105">
        <v>1550</v>
      </c>
      <c r="M33" s="109"/>
      <c r="N33" s="106">
        <v>158</v>
      </c>
      <c r="O33" s="104">
        <v>353</v>
      </c>
      <c r="P33" s="104">
        <v>461</v>
      </c>
      <c r="Q33" s="105">
        <v>972</v>
      </c>
    </row>
    <row r="34" spans="1:17" ht="15" hidden="1" customHeight="1" outlineLevel="1" x14ac:dyDescent="0.25">
      <c r="A34" s="42" t="s">
        <v>48</v>
      </c>
      <c r="B34" s="106">
        <v>288</v>
      </c>
      <c r="C34" s="104">
        <v>0</v>
      </c>
      <c r="D34" s="104">
        <v>0</v>
      </c>
      <c r="E34" s="104">
        <v>0</v>
      </c>
      <c r="F34" s="105">
        <v>0</v>
      </c>
      <c r="G34" s="109"/>
      <c r="H34" s="106">
        <v>273</v>
      </c>
      <c r="I34" s="104">
        <v>267</v>
      </c>
      <c r="J34" s="104">
        <v>275</v>
      </c>
      <c r="K34" s="104">
        <v>284</v>
      </c>
      <c r="L34" s="116">
        <v>1099</v>
      </c>
      <c r="M34" s="109"/>
      <c r="N34" s="106">
        <v>129</v>
      </c>
      <c r="O34" s="104">
        <v>291</v>
      </c>
      <c r="P34" s="104">
        <v>270</v>
      </c>
      <c r="Q34" s="116">
        <v>690</v>
      </c>
    </row>
    <row r="35" spans="1:17" s="154" customFormat="1" ht="15" hidden="1" customHeight="1" outlineLevel="1" x14ac:dyDescent="0.4">
      <c r="A35" s="42" t="s">
        <v>49</v>
      </c>
      <c r="B35" s="150">
        <v>0</v>
      </c>
      <c r="C35" s="111">
        <v>0</v>
      </c>
      <c r="D35" s="111">
        <v>0</v>
      </c>
      <c r="E35" s="111">
        <v>0</v>
      </c>
      <c r="F35" s="112">
        <v>0</v>
      </c>
      <c r="G35" s="153"/>
      <c r="H35" s="150">
        <v>0</v>
      </c>
      <c r="I35" s="104">
        <v>0</v>
      </c>
      <c r="J35" s="104">
        <v>0</v>
      </c>
      <c r="K35" s="104">
        <v>0</v>
      </c>
      <c r="L35" s="186">
        <v>0</v>
      </c>
      <c r="M35" s="153"/>
      <c r="N35" s="190">
        <v>0</v>
      </c>
      <c r="O35" s="185">
        <v>0</v>
      </c>
      <c r="P35" s="185">
        <v>0</v>
      </c>
      <c r="Q35" s="186">
        <v>0</v>
      </c>
    </row>
    <row r="36" spans="1:17" s="99" customFormat="1" collapsed="1" x14ac:dyDescent="0.25">
      <c r="A36" s="87" t="s">
        <v>50</v>
      </c>
      <c r="B36" s="107">
        <v>1630</v>
      </c>
      <c r="C36" s="104">
        <v>0</v>
      </c>
      <c r="D36" s="104">
        <v>0</v>
      </c>
      <c r="E36" s="104">
        <v>0</v>
      </c>
      <c r="F36" s="105">
        <v>0</v>
      </c>
      <c r="G36" s="108"/>
      <c r="H36" s="107">
        <v>1739</v>
      </c>
      <c r="I36" s="104">
        <v>1739</v>
      </c>
      <c r="J36" s="104">
        <v>1752</v>
      </c>
      <c r="K36" s="104">
        <v>2388</v>
      </c>
      <c r="L36" s="103">
        <v>7618</v>
      </c>
      <c r="M36" s="108"/>
      <c r="N36" s="107">
        <v>31</v>
      </c>
      <c r="O36" s="102">
        <v>2143</v>
      </c>
      <c r="P36" s="102">
        <v>2357</v>
      </c>
      <c r="Q36" s="103">
        <v>4531</v>
      </c>
    </row>
    <row r="37" spans="1:17" ht="15" hidden="1" customHeight="1" outlineLevel="1" x14ac:dyDescent="0.25">
      <c r="A37" s="42" t="s">
        <v>51</v>
      </c>
      <c r="B37" s="106">
        <v>0</v>
      </c>
      <c r="C37" s="104">
        <v>0</v>
      </c>
      <c r="D37" s="104">
        <v>0</v>
      </c>
      <c r="E37" s="104">
        <v>0</v>
      </c>
      <c r="F37" s="105">
        <v>0</v>
      </c>
      <c r="G37" s="109"/>
      <c r="H37" s="106">
        <v>0</v>
      </c>
      <c r="I37" s="104">
        <v>0</v>
      </c>
      <c r="J37" s="104">
        <v>0</v>
      </c>
      <c r="K37" s="104">
        <v>0</v>
      </c>
      <c r="L37" s="116">
        <v>0</v>
      </c>
      <c r="M37" s="109"/>
      <c r="N37" s="166">
        <v>0</v>
      </c>
      <c r="O37" s="104">
        <v>0</v>
      </c>
      <c r="P37" s="104">
        <v>0</v>
      </c>
      <c r="Q37" s="116">
        <v>0</v>
      </c>
    </row>
    <row r="38" spans="1:17" ht="15" hidden="1" customHeight="1" outlineLevel="1" x14ac:dyDescent="0.25">
      <c r="A38" s="42" t="s">
        <v>52</v>
      </c>
      <c r="B38" s="106">
        <v>0</v>
      </c>
      <c r="C38" s="104">
        <v>0</v>
      </c>
      <c r="D38" s="104">
        <v>0</v>
      </c>
      <c r="E38" s="104">
        <v>0</v>
      </c>
      <c r="F38" s="105">
        <v>0</v>
      </c>
      <c r="G38" s="109"/>
      <c r="H38" s="106">
        <v>0</v>
      </c>
      <c r="I38" s="104">
        <v>0</v>
      </c>
      <c r="J38" s="104">
        <v>0</v>
      </c>
      <c r="K38" s="104">
        <v>0</v>
      </c>
      <c r="L38" s="116">
        <v>0</v>
      </c>
      <c r="M38" s="109"/>
      <c r="N38" s="166">
        <v>0</v>
      </c>
      <c r="O38" s="104">
        <v>0</v>
      </c>
      <c r="P38" s="104">
        <v>0</v>
      </c>
      <c r="Q38" s="116">
        <v>0</v>
      </c>
    </row>
    <row r="39" spans="1:17" ht="15" hidden="1" customHeight="1" outlineLevel="1" x14ac:dyDescent="0.25">
      <c r="A39" s="42" t="s">
        <v>53</v>
      </c>
      <c r="B39" s="106">
        <v>0</v>
      </c>
      <c r="C39" s="104">
        <v>0</v>
      </c>
      <c r="D39" s="104">
        <v>0</v>
      </c>
      <c r="E39" s="104">
        <v>0</v>
      </c>
      <c r="F39" s="105">
        <v>0</v>
      </c>
      <c r="G39" s="109"/>
      <c r="H39" s="106">
        <v>0</v>
      </c>
      <c r="I39" s="104">
        <v>0</v>
      </c>
      <c r="J39" s="104">
        <v>0</v>
      </c>
      <c r="K39" s="104">
        <v>0</v>
      </c>
      <c r="L39" s="116">
        <v>0</v>
      </c>
      <c r="M39" s="109"/>
      <c r="N39" s="166">
        <v>0</v>
      </c>
      <c r="O39" s="104">
        <v>0</v>
      </c>
      <c r="P39" s="104">
        <v>0</v>
      </c>
      <c r="Q39" s="116">
        <v>0</v>
      </c>
    </row>
    <row r="40" spans="1:17" ht="15" hidden="1" customHeight="1" outlineLevel="1" x14ac:dyDescent="0.25">
      <c r="A40" s="42" t="s">
        <v>54</v>
      </c>
      <c r="B40" s="106">
        <v>0</v>
      </c>
      <c r="C40" s="104">
        <v>0</v>
      </c>
      <c r="D40" s="104">
        <v>0</v>
      </c>
      <c r="E40" s="104">
        <v>0</v>
      </c>
      <c r="F40" s="105">
        <v>0</v>
      </c>
      <c r="G40" s="109"/>
      <c r="H40" s="106">
        <v>0</v>
      </c>
      <c r="I40" s="104">
        <v>0</v>
      </c>
      <c r="J40" s="104">
        <v>0</v>
      </c>
      <c r="K40" s="104">
        <v>14</v>
      </c>
      <c r="L40" s="116">
        <v>14</v>
      </c>
      <c r="M40" s="109"/>
      <c r="N40" s="166">
        <v>0</v>
      </c>
      <c r="O40" s="104">
        <v>0</v>
      </c>
      <c r="P40" s="104">
        <v>0</v>
      </c>
      <c r="Q40" s="116">
        <v>0</v>
      </c>
    </row>
    <row r="41" spans="1:17" ht="15" hidden="1" customHeight="1" outlineLevel="1" x14ac:dyDescent="0.25">
      <c r="A41" s="42" t="s">
        <v>55</v>
      </c>
      <c r="B41" s="106">
        <v>0</v>
      </c>
      <c r="C41" s="104">
        <v>0</v>
      </c>
      <c r="D41" s="104">
        <v>0</v>
      </c>
      <c r="E41" s="104">
        <v>0</v>
      </c>
      <c r="F41" s="105">
        <v>0</v>
      </c>
      <c r="G41" s="109"/>
      <c r="H41" s="106">
        <v>0</v>
      </c>
      <c r="I41" s="104">
        <v>0</v>
      </c>
      <c r="J41" s="104">
        <v>0</v>
      </c>
      <c r="K41" s="104">
        <v>0</v>
      </c>
      <c r="L41" s="116">
        <v>0</v>
      </c>
      <c r="M41" s="109"/>
      <c r="N41" s="166">
        <v>0</v>
      </c>
      <c r="O41" s="104">
        <v>0</v>
      </c>
      <c r="P41" s="104">
        <v>0</v>
      </c>
      <c r="Q41" s="116">
        <v>0</v>
      </c>
    </row>
    <row r="42" spans="1:17" ht="15" hidden="1" customHeight="1" outlineLevel="1" x14ac:dyDescent="0.25">
      <c r="A42" s="42" t="s">
        <v>56</v>
      </c>
      <c r="B42" s="106">
        <v>0</v>
      </c>
      <c r="C42" s="104">
        <v>0</v>
      </c>
      <c r="D42" s="104">
        <v>0</v>
      </c>
      <c r="E42" s="104">
        <v>0</v>
      </c>
      <c r="F42" s="105">
        <v>0</v>
      </c>
      <c r="G42" s="109"/>
      <c r="H42" s="106">
        <v>0</v>
      </c>
      <c r="I42" s="104">
        <v>0</v>
      </c>
      <c r="J42" s="104">
        <v>0</v>
      </c>
      <c r="K42" s="104">
        <v>0</v>
      </c>
      <c r="L42" s="116">
        <v>0</v>
      </c>
      <c r="M42" s="109"/>
      <c r="N42" s="166">
        <v>0</v>
      </c>
      <c r="O42" s="104">
        <v>0</v>
      </c>
      <c r="P42" s="104">
        <v>0</v>
      </c>
      <c r="Q42" s="116">
        <v>0</v>
      </c>
    </row>
    <row r="43" spans="1:17" ht="15" hidden="1" customHeight="1" outlineLevel="1" x14ac:dyDescent="0.25">
      <c r="A43" s="42" t="s">
        <v>7</v>
      </c>
      <c r="B43" s="106">
        <v>88</v>
      </c>
      <c r="C43" s="104">
        <v>0</v>
      </c>
      <c r="D43" s="104">
        <v>0</v>
      </c>
      <c r="E43" s="104">
        <v>0</v>
      </c>
      <c r="F43" s="105">
        <v>0</v>
      </c>
      <c r="G43" s="109"/>
      <c r="H43" s="106">
        <v>87</v>
      </c>
      <c r="I43" s="104">
        <v>87</v>
      </c>
      <c r="J43" s="104">
        <v>89</v>
      </c>
      <c r="K43" s="104">
        <v>87</v>
      </c>
      <c r="L43" s="116">
        <v>350</v>
      </c>
      <c r="M43" s="109"/>
      <c r="N43" s="106">
        <v>44</v>
      </c>
      <c r="O43" s="104">
        <v>87</v>
      </c>
      <c r="P43" s="104">
        <v>87</v>
      </c>
      <c r="Q43" s="116">
        <v>218</v>
      </c>
    </row>
    <row r="44" spans="1:17" ht="17.25" hidden="1" customHeight="1" outlineLevel="1" x14ac:dyDescent="0.4">
      <c r="A44" s="42" t="s">
        <v>27</v>
      </c>
      <c r="B44" s="110">
        <v>0</v>
      </c>
      <c r="C44" s="111">
        <v>0</v>
      </c>
      <c r="D44" s="111">
        <v>0</v>
      </c>
      <c r="E44" s="111">
        <v>0</v>
      </c>
      <c r="F44" s="112">
        <v>0</v>
      </c>
      <c r="G44" s="109"/>
      <c r="H44" s="110">
        <v>0</v>
      </c>
      <c r="I44" s="111">
        <v>-198</v>
      </c>
      <c r="J44" s="111">
        <v>204</v>
      </c>
      <c r="K44" s="111">
        <v>-4</v>
      </c>
      <c r="L44" s="112">
        <v>2</v>
      </c>
      <c r="M44" s="109"/>
      <c r="N44" s="110">
        <v>790</v>
      </c>
      <c r="O44" s="111">
        <v>-145</v>
      </c>
      <c r="P44" s="111">
        <v>260</v>
      </c>
      <c r="Q44" s="112">
        <v>905</v>
      </c>
    </row>
    <row r="45" spans="1:17" s="99" customFormat="1" collapsed="1" x14ac:dyDescent="0.25">
      <c r="A45" s="87" t="s">
        <v>58</v>
      </c>
      <c r="B45" s="107">
        <v>1718</v>
      </c>
      <c r="C45" s="104">
        <v>0</v>
      </c>
      <c r="D45" s="104">
        <v>0</v>
      </c>
      <c r="E45" s="104">
        <v>0</v>
      </c>
      <c r="F45" s="105">
        <v>0</v>
      </c>
      <c r="G45" s="108"/>
      <c r="H45" s="107">
        <v>1826</v>
      </c>
      <c r="I45" s="104">
        <v>1628</v>
      </c>
      <c r="J45" s="104">
        <v>2045</v>
      </c>
      <c r="K45" s="104">
        <v>2485</v>
      </c>
      <c r="L45" s="118">
        <v>7984</v>
      </c>
      <c r="M45" s="108"/>
      <c r="N45" s="107">
        <v>865</v>
      </c>
      <c r="O45" s="102">
        <v>2085</v>
      </c>
      <c r="P45" s="102">
        <v>2704</v>
      </c>
      <c r="Q45" s="103">
        <v>5654</v>
      </c>
    </row>
    <row r="46" spans="1:17" x14ac:dyDescent="0.25">
      <c r="A46" s="42"/>
      <c r="B46" s="107"/>
      <c r="C46" s="109"/>
      <c r="D46" s="109"/>
      <c r="E46" s="109"/>
      <c r="F46" s="119"/>
      <c r="G46" s="109"/>
      <c r="H46" s="107"/>
      <c r="I46" s="109"/>
      <c r="J46" s="109"/>
      <c r="K46" s="109"/>
      <c r="L46" s="119"/>
      <c r="M46" s="109"/>
      <c r="N46" s="167"/>
      <c r="O46" s="109"/>
      <c r="P46" s="109"/>
      <c r="Q46" s="119"/>
    </row>
    <row r="47" spans="1:17" x14ac:dyDescent="0.25">
      <c r="A47" s="42"/>
      <c r="B47" s="107"/>
      <c r="C47" s="109"/>
      <c r="D47" s="109"/>
      <c r="E47" s="109"/>
      <c r="F47" s="119"/>
      <c r="G47" s="109"/>
      <c r="H47" s="107"/>
      <c r="I47" s="109"/>
      <c r="J47" s="109"/>
      <c r="K47" s="109"/>
      <c r="L47" s="119"/>
      <c r="M47" s="109"/>
      <c r="N47" s="167"/>
      <c r="O47" s="109"/>
      <c r="P47" s="109"/>
      <c r="Q47" s="119"/>
    </row>
    <row r="48" spans="1:17" s="99" customFormat="1" x14ac:dyDescent="0.25">
      <c r="A48" s="87" t="s">
        <v>18</v>
      </c>
      <c r="B48" s="107">
        <v>31729</v>
      </c>
      <c r="C48" s="117">
        <v>0</v>
      </c>
      <c r="D48" s="117">
        <v>0</v>
      </c>
      <c r="E48" s="117">
        <v>0</v>
      </c>
      <c r="F48" s="118"/>
      <c r="G48" s="108"/>
      <c r="H48" s="107">
        <v>29355</v>
      </c>
      <c r="I48" s="117">
        <v>28974</v>
      </c>
      <c r="J48" s="117">
        <v>30160</v>
      </c>
      <c r="K48" s="117">
        <v>30008</v>
      </c>
      <c r="L48" s="118"/>
      <c r="M48" s="108"/>
      <c r="N48" s="168">
        <v>31157</v>
      </c>
      <c r="O48" s="117">
        <v>30537</v>
      </c>
      <c r="P48" s="102">
        <v>29215</v>
      </c>
      <c r="Q48" s="118"/>
    </row>
    <row r="49" spans="1:17" s="99" customFormat="1" ht="7.5" customHeight="1" x14ac:dyDescent="0.25">
      <c r="A49" s="87"/>
      <c r="B49" s="107"/>
      <c r="C49" s="117"/>
      <c r="D49" s="108"/>
      <c r="E49" s="117"/>
      <c r="F49" s="118"/>
      <c r="G49" s="109"/>
      <c r="H49" s="107"/>
      <c r="I49" s="117"/>
      <c r="J49" s="108"/>
      <c r="K49" s="117"/>
      <c r="L49" s="118"/>
      <c r="M49" s="109"/>
      <c r="N49" s="168"/>
      <c r="O49" s="117"/>
      <c r="P49" s="117"/>
      <c r="Q49" s="118"/>
    </row>
    <row r="50" spans="1:17" ht="15" hidden="1" customHeight="1" outlineLevel="1" x14ac:dyDescent="0.25">
      <c r="A50" s="42" t="s">
        <v>19</v>
      </c>
      <c r="B50" s="106">
        <v>14751</v>
      </c>
      <c r="C50" s="117">
        <v>0</v>
      </c>
      <c r="D50" s="117">
        <v>0</v>
      </c>
      <c r="E50" s="117">
        <v>0</v>
      </c>
      <c r="F50" s="105"/>
      <c r="G50" s="109"/>
      <c r="H50" s="106">
        <v>15516</v>
      </c>
      <c r="I50" s="115">
        <v>14978</v>
      </c>
      <c r="J50" s="115">
        <v>14369</v>
      </c>
      <c r="K50" s="115">
        <v>13398</v>
      </c>
      <c r="L50" s="105"/>
      <c r="M50" s="109"/>
      <c r="N50" s="106">
        <v>11086</v>
      </c>
      <c r="O50" s="104">
        <v>18573</v>
      </c>
      <c r="P50" s="104">
        <v>16314</v>
      </c>
      <c r="Q50" s="105"/>
    </row>
    <row r="51" spans="1:17" ht="15" hidden="1" customHeight="1" outlineLevel="1" x14ac:dyDescent="0.25">
      <c r="A51" s="42" t="s">
        <v>21</v>
      </c>
      <c r="B51" s="106">
        <v>12239</v>
      </c>
      <c r="C51" s="117">
        <v>0</v>
      </c>
      <c r="D51" s="117">
        <v>0</v>
      </c>
      <c r="E51" s="117">
        <v>0</v>
      </c>
      <c r="F51" s="105"/>
      <c r="G51" s="109"/>
      <c r="H51" s="106">
        <v>12188</v>
      </c>
      <c r="I51" s="104">
        <v>11745</v>
      </c>
      <c r="J51" s="104">
        <v>12784</v>
      </c>
      <c r="K51" s="104">
        <v>12477</v>
      </c>
      <c r="L51" s="105"/>
      <c r="M51" s="109"/>
      <c r="N51" s="106">
        <v>11199</v>
      </c>
      <c r="O51" s="104">
        <v>11619</v>
      </c>
      <c r="P51" s="104">
        <v>11682</v>
      </c>
      <c r="Q51" s="105"/>
    </row>
    <row r="52" spans="1:17" s="99" customFormat="1" collapsed="1" x14ac:dyDescent="0.25">
      <c r="A52" s="87" t="s">
        <v>22</v>
      </c>
      <c r="B52" s="107">
        <v>26990</v>
      </c>
      <c r="C52" s="117">
        <v>0</v>
      </c>
      <c r="D52" s="117">
        <v>0</v>
      </c>
      <c r="E52" s="117">
        <v>0</v>
      </c>
      <c r="F52" s="103"/>
      <c r="G52" s="108"/>
      <c r="H52" s="107">
        <v>27704</v>
      </c>
      <c r="I52" s="117">
        <v>26723</v>
      </c>
      <c r="J52" s="117">
        <v>27153</v>
      </c>
      <c r="K52" s="117">
        <v>25875</v>
      </c>
      <c r="L52" s="103"/>
      <c r="M52" s="108"/>
      <c r="N52" s="107">
        <v>22285</v>
      </c>
      <c r="O52" s="102">
        <v>30192</v>
      </c>
      <c r="P52" s="102">
        <v>27996</v>
      </c>
      <c r="Q52" s="103"/>
    </row>
    <row r="53" spans="1:17" s="99" customFormat="1" ht="7.5" customHeight="1" x14ac:dyDescent="0.25">
      <c r="A53" s="87"/>
      <c r="B53" s="107"/>
      <c r="C53" s="117"/>
      <c r="D53" s="117"/>
      <c r="E53" s="117"/>
      <c r="F53" s="103"/>
      <c r="G53" s="109"/>
      <c r="H53" s="107"/>
      <c r="I53" s="117"/>
      <c r="J53" s="117"/>
      <c r="K53" s="117"/>
      <c r="L53" s="103"/>
      <c r="M53" s="109"/>
      <c r="N53" s="107"/>
      <c r="O53" s="102"/>
      <c r="P53" s="117"/>
      <c r="Q53" s="103"/>
    </row>
    <row r="54" spans="1:17" s="99" customFormat="1" x14ac:dyDescent="0.25">
      <c r="A54" s="87" t="s">
        <v>29</v>
      </c>
      <c r="B54" s="107">
        <v>4739</v>
      </c>
      <c r="C54" s="117">
        <v>0</v>
      </c>
      <c r="D54" s="117">
        <v>0</v>
      </c>
      <c r="E54" s="117">
        <v>0</v>
      </c>
      <c r="F54" s="103"/>
      <c r="G54" s="108"/>
      <c r="H54" s="107">
        <v>1651</v>
      </c>
      <c r="I54" s="117">
        <v>2251</v>
      </c>
      <c r="J54" s="117">
        <v>3007</v>
      </c>
      <c r="K54" s="117">
        <v>4133</v>
      </c>
      <c r="L54" s="103"/>
      <c r="M54" s="108"/>
      <c r="N54" s="107">
        <v>8872</v>
      </c>
      <c r="O54" s="102">
        <v>345</v>
      </c>
      <c r="P54" s="102">
        <v>1219</v>
      </c>
      <c r="Q54" s="103"/>
    </row>
    <row r="55" spans="1:17" ht="7.5" customHeight="1" x14ac:dyDescent="0.25">
      <c r="A55" s="42"/>
      <c r="B55" s="107"/>
      <c r="C55" s="115"/>
      <c r="D55" s="115"/>
      <c r="E55" s="115"/>
      <c r="F55" s="116"/>
      <c r="G55" s="109"/>
      <c r="H55" s="107"/>
      <c r="I55" s="115"/>
      <c r="J55" s="115"/>
      <c r="K55" s="115"/>
      <c r="L55" s="116"/>
      <c r="M55" s="109"/>
      <c r="N55" s="166"/>
      <c r="O55" s="115"/>
      <c r="P55" s="115"/>
      <c r="Q55" s="116"/>
    </row>
    <row r="56" spans="1:17" s="99" customFormat="1" x14ac:dyDescent="0.25">
      <c r="A56" s="87" t="s">
        <v>59</v>
      </c>
      <c r="B56" s="107"/>
      <c r="C56" s="117"/>
      <c r="D56" s="117"/>
      <c r="E56" s="117"/>
      <c r="F56" s="118"/>
      <c r="G56" s="109"/>
      <c r="H56" s="107"/>
      <c r="I56" s="117"/>
      <c r="J56" s="117"/>
      <c r="K56" s="117"/>
      <c r="L56" s="118"/>
      <c r="M56" s="109"/>
      <c r="N56" s="168"/>
      <c r="O56" s="102"/>
      <c r="P56" s="102"/>
      <c r="Q56" s="118"/>
    </row>
    <row r="57" spans="1:17" s="99" customFormat="1" ht="7.5" customHeight="1" x14ac:dyDescent="0.25">
      <c r="A57" s="87"/>
      <c r="B57" s="107"/>
      <c r="C57" s="117"/>
      <c r="D57" s="108"/>
      <c r="E57" s="117"/>
      <c r="F57" s="118"/>
      <c r="G57" s="109"/>
      <c r="H57" s="107"/>
      <c r="I57" s="117"/>
      <c r="J57" s="108"/>
      <c r="K57" s="117"/>
      <c r="L57" s="118"/>
      <c r="M57" s="109"/>
      <c r="N57" s="168"/>
      <c r="O57" s="117"/>
      <c r="P57" s="117"/>
      <c r="Q57" s="118"/>
    </row>
    <row r="58" spans="1:17" s="99" customFormat="1" x14ac:dyDescent="0.25">
      <c r="A58" s="120" t="s">
        <v>60</v>
      </c>
      <c r="B58" s="107">
        <v>81</v>
      </c>
      <c r="C58" s="108">
        <v>0</v>
      </c>
      <c r="D58" s="108">
        <v>0</v>
      </c>
      <c r="E58" s="108">
        <v>0</v>
      </c>
      <c r="F58" s="118"/>
      <c r="G58" s="109"/>
      <c r="H58" s="107">
        <v>44</v>
      </c>
      <c r="I58" s="108">
        <v>168</v>
      </c>
      <c r="J58" s="108">
        <v>387</v>
      </c>
      <c r="K58" s="108">
        <v>455</v>
      </c>
      <c r="L58" s="118"/>
      <c r="M58" s="109"/>
      <c r="N58" s="168">
        <v>3</v>
      </c>
      <c r="O58" s="102">
        <v>199</v>
      </c>
      <c r="P58" s="102">
        <v>304</v>
      </c>
      <c r="Q58" s="118"/>
    </row>
    <row r="59" spans="1:17" s="99" customFormat="1" x14ac:dyDescent="0.25">
      <c r="A59" s="87" t="s">
        <v>61</v>
      </c>
      <c r="B59" s="142"/>
      <c r="C59" s="123"/>
      <c r="D59" s="123"/>
      <c r="E59" s="123"/>
      <c r="F59" s="143"/>
      <c r="G59" s="144"/>
      <c r="H59" s="142"/>
      <c r="I59" s="123"/>
      <c r="J59" s="123"/>
      <c r="K59" s="123"/>
      <c r="L59" s="143"/>
      <c r="M59" s="144"/>
      <c r="N59" s="142"/>
      <c r="O59" s="122"/>
      <c r="P59" s="123"/>
      <c r="Q59" s="143"/>
    </row>
    <row r="60" spans="1:17" s="99" customFormat="1" ht="15.75" thickBot="1" x14ac:dyDescent="0.3">
      <c r="A60" s="125" t="s">
        <v>62</v>
      </c>
      <c r="B60" s="146"/>
      <c r="C60" s="132"/>
      <c r="D60" s="132"/>
      <c r="E60" s="132"/>
      <c r="F60" s="147"/>
      <c r="G60" s="128"/>
      <c r="H60" s="146"/>
      <c r="I60" s="132"/>
      <c r="J60" s="132"/>
      <c r="K60" s="132"/>
      <c r="L60" s="147"/>
      <c r="M60" s="128"/>
      <c r="N60" s="146"/>
      <c r="O60" s="128"/>
      <c r="P60" s="132"/>
      <c r="Q60" s="147"/>
    </row>
  </sheetData>
  <pageMargins left="0.7" right="0.7" top="0.75" bottom="0.75" header="0.3" footer="0.3"/>
  <pageSetup scale="4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DAD93875712F42AEFDB948C72F3347" ma:contentTypeVersion="14" ma:contentTypeDescription="Create a new document." ma:contentTypeScope="" ma:versionID="73eaa4acf718a6d76fc9177ebfd5bd2b">
  <xsd:schema xmlns:xsd="http://www.w3.org/2001/XMLSchema" xmlns:xs="http://www.w3.org/2001/XMLSchema" xmlns:p="http://schemas.microsoft.com/office/2006/metadata/properties" xmlns:ns2="1ac139d6-0e2d-436d-b3ca-5b62161893ea" xmlns:ns3="9d21549c-ff90-46a5-825f-c9cc2c819ef4" targetNamespace="http://schemas.microsoft.com/office/2006/metadata/properties" ma:root="true" ma:fieldsID="c7a6f284d023ddc060378a34888aa751" ns2:_="" ns3:_="">
    <xsd:import namespace="1ac139d6-0e2d-436d-b3ca-5b62161893ea"/>
    <xsd:import namespace="9d21549c-ff90-46a5-825f-c9cc2c819e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39d6-0e2d-436d-b3ca-5b62161893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289e3d4-000a-47be-8af9-8aca47267cc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21549c-ff90-46a5-825f-c9cc2c819e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A5E974-C9B3-4775-942E-251543B22784}">
  <ds:schemaRefs>
    <ds:schemaRef ds:uri="http://schemas.microsoft.com/sharepoint/v3/contenttype/forms"/>
  </ds:schemaRefs>
</ds:datastoreItem>
</file>

<file path=customXml/itemProps2.xml><?xml version="1.0" encoding="utf-8"?>
<ds:datastoreItem xmlns:ds="http://schemas.openxmlformats.org/officeDocument/2006/customXml" ds:itemID="{1D77709B-9397-4D22-8019-07BEF95C2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39d6-0e2d-436d-b3ca-5b62161893ea"/>
    <ds:schemaRef ds:uri="9d21549c-ff90-46a5-825f-c9cc2c819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23</vt:i4>
      </vt:variant>
    </vt:vector>
  </HeadingPairs>
  <TitlesOfParts>
    <vt:vector size="55" baseType="lpstr">
      <vt:lpstr>Condensed Consolidated</vt:lpstr>
      <vt:lpstr>Corporate</vt:lpstr>
      <vt:lpstr>Current Subsidiaries</vt:lpstr>
      <vt:lpstr>5.11 Tactical</vt:lpstr>
      <vt:lpstr>Arnold Magnetic</vt:lpstr>
      <vt:lpstr>Rimports</vt:lpstr>
      <vt:lpstr>Velocity Outdoor</vt:lpstr>
      <vt:lpstr>Altor Solutions</vt:lpstr>
      <vt:lpstr>BOA Technology</vt:lpstr>
      <vt:lpstr>PrimaLoft</vt:lpstr>
      <vt:lpstr>THP</vt:lpstr>
      <vt:lpstr>2025 EBITDA</vt:lpstr>
      <vt:lpstr>2024 EBITDA</vt:lpstr>
      <vt:lpstr>2023 EBITDA </vt:lpstr>
      <vt:lpstr>2022 EBITDA</vt:lpstr>
      <vt:lpstr>Divested Subsidiaries</vt:lpstr>
      <vt:lpstr>Lugano</vt:lpstr>
      <vt:lpstr>Ergobaby</vt:lpstr>
      <vt:lpstr>Marucci Sports</vt:lpstr>
      <vt:lpstr>Advanced Circuits</vt:lpstr>
      <vt:lpstr>Liberty Safe</vt:lpstr>
      <vt:lpstr>Clean Earth</vt:lpstr>
      <vt:lpstr>Manitoba Harvest</vt:lpstr>
      <vt:lpstr>Tridien</vt:lpstr>
      <vt:lpstr>FOX</vt:lpstr>
      <vt:lpstr>Camelbak</vt:lpstr>
      <vt:lpstr>AFM</vt:lpstr>
      <vt:lpstr>Aeroglide</vt:lpstr>
      <vt:lpstr>Staffmark</vt:lpstr>
      <vt:lpstr>Crosman</vt:lpstr>
      <vt:lpstr>HALO</vt:lpstr>
      <vt:lpstr>Silvue</vt:lpstr>
      <vt:lpstr>'2022 EBITDA'!Print_Area</vt:lpstr>
      <vt:lpstr>'2023 EBITDA '!Print_Area</vt:lpstr>
      <vt:lpstr>'2024 EBITDA'!Print_Area</vt:lpstr>
      <vt:lpstr>'2025 EBITDA'!Print_Area</vt:lpstr>
      <vt:lpstr>'5.11 Tactical'!Print_Area</vt:lpstr>
      <vt:lpstr>'Advanced Circuits'!Print_Area</vt:lpstr>
      <vt:lpstr>Aeroglide!Print_Area</vt:lpstr>
      <vt:lpstr>AFM!Print_Area</vt:lpstr>
      <vt:lpstr>'Arnold Magnetic'!Print_Area</vt:lpstr>
      <vt:lpstr>Camelbak!Print_Area</vt:lpstr>
      <vt:lpstr>'Clean Earth'!Print_Area</vt:lpstr>
      <vt:lpstr>'Condensed Consolidated'!Print_Area</vt:lpstr>
      <vt:lpstr>Corporate!Print_Area</vt:lpstr>
      <vt:lpstr>Crosman!Print_Area</vt:lpstr>
      <vt:lpstr>Ergobaby!Print_Area</vt:lpstr>
      <vt:lpstr>FOX!Print_Area</vt:lpstr>
      <vt:lpstr>HALO!Print_Area</vt:lpstr>
      <vt:lpstr>'Liberty Safe'!Print_Area</vt:lpstr>
      <vt:lpstr>'Manitoba Harvest'!Print_Area</vt:lpstr>
      <vt:lpstr>Rimports!Print_Area</vt:lpstr>
      <vt:lpstr>Silvue!Print_Area</vt:lpstr>
      <vt:lpstr>Staffmark!Print_Area</vt:lpstr>
      <vt:lpstr>Tridien!Print_Area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Gasiewski</dc:creator>
  <cp:lastModifiedBy>Ben Avenia-Tapper</cp:lastModifiedBy>
  <cp:lastPrinted>2022-11-03T13:20:51Z</cp:lastPrinted>
  <dcterms:created xsi:type="dcterms:W3CDTF">2016-05-03T19:02:50Z</dcterms:created>
  <dcterms:modified xsi:type="dcterms:W3CDTF">2026-11-04T20:51:51Z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